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6\Pojedinačne lige\Seniorke\"/>
    </mc:Choice>
  </mc:AlternateContent>
  <xr:revisionPtr revIDLastSave="0" documentId="13_ncr:1_{45A3D2EF-5AC6-40C6-916B-54BDEE1BCD5D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Ekipno" sheetId="1" state="hidden" r:id="rId1"/>
    <sheet name="1. kolo" sheetId="5" r:id="rId2"/>
    <sheet name="Seniorke 2026" sheetId="2" r:id="rId3"/>
    <sheet name="Pojedinačno U 18" sheetId="3" state="hidden" r:id="rId4"/>
    <sheet name="Pojedinačno U 23" sheetId="4" state="hidden" r:id="rId5"/>
  </sheets>
  <externalReferences>
    <externalReference r:id="rId6"/>
  </externalReferences>
  <definedNames>
    <definedName name="_xlnm.Print_Area" localSheetId="1">'1. kolo'!$A$1:$F$177</definedName>
    <definedName name="_xlnm.Print_Area" localSheetId="0">Ekipno!$A$1:$U$24</definedName>
    <definedName name="_xlnm.Print_Area" localSheetId="3">'Pojedinačno U 18'!$A$1:$W$49</definedName>
    <definedName name="_xlnm.Print_Area" localSheetId="4">'Pojedinačno U 23'!$A$1:$W$49</definedName>
    <definedName name="_xlnm.Print_Area" localSheetId="2">'Seniorke 2026'!$A$1:$W$21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3" i="5" l="1"/>
  <c r="A163" i="5" s="1"/>
  <c r="E163" i="5"/>
  <c r="D163" i="5"/>
  <c r="C163" i="5"/>
  <c r="B163" i="5"/>
  <c r="F162" i="5"/>
  <c r="A162" i="5" s="1"/>
  <c r="E162" i="5"/>
  <c r="D162" i="5"/>
  <c r="C162" i="5"/>
  <c r="B162" i="5"/>
  <c r="F161" i="5"/>
  <c r="A161" i="5" s="1"/>
  <c r="E161" i="5"/>
  <c r="D161" i="5"/>
  <c r="C161" i="5"/>
  <c r="B161" i="5"/>
  <c r="F160" i="5"/>
  <c r="A160" i="5" s="1"/>
  <c r="E160" i="5"/>
  <c r="D160" i="5"/>
  <c r="C160" i="5"/>
  <c r="B160" i="5"/>
  <c r="F159" i="5"/>
  <c r="A159" i="5" s="1"/>
  <c r="E159" i="5"/>
  <c r="D159" i="5"/>
  <c r="C159" i="5"/>
  <c r="B159" i="5"/>
  <c r="F158" i="5"/>
  <c r="E158" i="5"/>
  <c r="D158" i="5"/>
  <c r="C158" i="5"/>
  <c r="B158" i="5"/>
  <c r="A158" i="5"/>
  <c r="F157" i="5"/>
  <c r="A157" i="5" s="1"/>
  <c r="E157" i="5"/>
  <c r="D157" i="5"/>
  <c r="C157" i="5"/>
  <c r="B157" i="5"/>
  <c r="F156" i="5"/>
  <c r="A156" i="5" s="1"/>
  <c r="E156" i="5"/>
  <c r="D156" i="5"/>
  <c r="C156" i="5"/>
  <c r="B156" i="5"/>
  <c r="F155" i="5"/>
  <c r="A155" i="5" s="1"/>
  <c r="E155" i="5"/>
  <c r="D155" i="5"/>
  <c r="C155" i="5"/>
  <c r="B155" i="5"/>
  <c r="F154" i="5"/>
  <c r="A154" i="5" s="1"/>
  <c r="E154" i="5"/>
  <c r="D154" i="5"/>
  <c r="C154" i="5"/>
  <c r="B154" i="5"/>
  <c r="F153" i="5"/>
  <c r="A153" i="5" s="1"/>
  <c r="E153" i="5"/>
  <c r="D153" i="5"/>
  <c r="C153" i="5"/>
  <c r="B153" i="5"/>
  <c r="F152" i="5"/>
  <c r="A152" i="5" s="1"/>
  <c r="E152" i="5"/>
  <c r="D152" i="5"/>
  <c r="C152" i="5"/>
  <c r="B152" i="5"/>
  <c r="F151" i="5"/>
  <c r="E151" i="5"/>
  <c r="D151" i="5"/>
  <c r="C151" i="5"/>
  <c r="B151" i="5"/>
  <c r="A151" i="5"/>
  <c r="F150" i="5"/>
  <c r="E150" i="5"/>
  <c r="D150" i="5"/>
  <c r="C150" i="5"/>
  <c r="B150" i="5"/>
  <c r="A150" i="5"/>
  <c r="F149" i="5"/>
  <c r="A149" i="5" s="1"/>
  <c r="E149" i="5"/>
  <c r="D149" i="5"/>
  <c r="C149" i="5"/>
  <c r="B149" i="5"/>
  <c r="F148" i="5"/>
  <c r="A148" i="5" s="1"/>
  <c r="E148" i="5"/>
  <c r="D148" i="5"/>
  <c r="C148" i="5"/>
  <c r="B148" i="5"/>
  <c r="F147" i="5"/>
  <c r="A147" i="5" s="1"/>
  <c r="E147" i="5"/>
  <c r="D147" i="5"/>
  <c r="C147" i="5"/>
  <c r="B147" i="5"/>
  <c r="F146" i="5"/>
  <c r="A146" i="5" s="1"/>
  <c r="E146" i="5"/>
  <c r="D146" i="5"/>
  <c r="C146" i="5"/>
  <c r="B146" i="5"/>
  <c r="F145" i="5"/>
  <c r="A145" i="5" s="1"/>
  <c r="E145" i="5"/>
  <c r="D145" i="5"/>
  <c r="C145" i="5"/>
  <c r="B145" i="5"/>
  <c r="F144" i="5"/>
  <c r="A144" i="5" s="1"/>
  <c r="E144" i="5"/>
  <c r="D144" i="5"/>
  <c r="C144" i="5"/>
  <c r="B144" i="5"/>
  <c r="F143" i="5"/>
  <c r="A143" i="5" s="1"/>
  <c r="E143" i="5"/>
  <c r="D143" i="5"/>
  <c r="C143" i="5"/>
  <c r="B143" i="5"/>
  <c r="F142" i="5"/>
  <c r="A142" i="5" s="1"/>
  <c r="E142" i="5"/>
  <c r="D142" i="5"/>
  <c r="C142" i="5"/>
  <c r="B142" i="5"/>
  <c r="F141" i="5"/>
  <c r="A141" i="5" s="1"/>
  <c r="E141" i="5"/>
  <c r="D141" i="5"/>
  <c r="C141" i="5"/>
  <c r="B141" i="5"/>
  <c r="F140" i="5"/>
  <c r="A140" i="5" s="1"/>
  <c r="E140" i="5"/>
  <c r="D140" i="5"/>
  <c r="C140" i="5"/>
  <c r="B140" i="5"/>
  <c r="F139" i="5"/>
  <c r="A139" i="5" s="1"/>
  <c r="E139" i="5"/>
  <c r="D139" i="5"/>
  <c r="C139" i="5"/>
  <c r="B139" i="5"/>
  <c r="F138" i="5"/>
  <c r="A138" i="5" s="1"/>
  <c r="E138" i="5"/>
  <c r="D138" i="5"/>
  <c r="C138" i="5"/>
  <c r="B138" i="5"/>
  <c r="F137" i="5"/>
  <c r="A137" i="5" s="1"/>
  <c r="E137" i="5"/>
  <c r="D137" i="5"/>
  <c r="C137" i="5"/>
  <c r="B137" i="5"/>
  <c r="F136" i="5"/>
  <c r="A136" i="5" s="1"/>
  <c r="E136" i="5"/>
  <c r="D136" i="5"/>
  <c r="C136" i="5"/>
  <c r="B136" i="5"/>
  <c r="F135" i="5"/>
  <c r="A135" i="5" s="1"/>
  <c r="E135" i="5"/>
  <c r="D135" i="5"/>
  <c r="C135" i="5"/>
  <c r="B135" i="5"/>
  <c r="F134" i="5"/>
  <c r="A134" i="5" s="1"/>
  <c r="E134" i="5"/>
  <c r="D134" i="5"/>
  <c r="C134" i="5"/>
  <c r="B134" i="5"/>
  <c r="F133" i="5"/>
  <c r="A133" i="5" s="1"/>
  <c r="E133" i="5"/>
  <c r="D133" i="5"/>
  <c r="C133" i="5"/>
  <c r="B133" i="5"/>
  <c r="F132" i="5"/>
  <c r="A132" i="5" s="1"/>
  <c r="E132" i="5"/>
  <c r="D132" i="5"/>
  <c r="C132" i="5"/>
  <c r="B132" i="5"/>
  <c r="F131" i="5"/>
  <c r="A131" i="5" s="1"/>
  <c r="E131" i="5"/>
  <c r="D131" i="5"/>
  <c r="C131" i="5"/>
  <c r="B131" i="5"/>
  <c r="F130" i="5"/>
  <c r="A130" i="5" s="1"/>
  <c r="E130" i="5"/>
  <c r="D130" i="5"/>
  <c r="C130" i="5"/>
  <c r="B130" i="5"/>
  <c r="F129" i="5"/>
  <c r="A129" i="5" s="1"/>
  <c r="E129" i="5"/>
  <c r="D129" i="5"/>
  <c r="C129" i="5"/>
  <c r="B129" i="5"/>
  <c r="F128" i="5"/>
  <c r="A128" i="5" s="1"/>
  <c r="E128" i="5"/>
  <c r="D128" i="5"/>
  <c r="C128" i="5"/>
  <c r="B128" i="5"/>
  <c r="F127" i="5"/>
  <c r="A127" i="5" s="1"/>
  <c r="E127" i="5"/>
  <c r="D127" i="5"/>
  <c r="C127" i="5"/>
  <c r="B127" i="5"/>
  <c r="F126" i="5"/>
  <c r="A126" i="5" s="1"/>
  <c r="E126" i="5"/>
  <c r="D126" i="5"/>
  <c r="C126" i="5"/>
  <c r="B126" i="5"/>
  <c r="F125" i="5"/>
  <c r="A125" i="5" s="1"/>
  <c r="E125" i="5"/>
  <c r="D125" i="5"/>
  <c r="C125" i="5"/>
  <c r="B125" i="5"/>
  <c r="F124" i="5"/>
  <c r="A124" i="5" s="1"/>
  <c r="E124" i="5"/>
  <c r="D124" i="5"/>
  <c r="C124" i="5"/>
  <c r="B124" i="5"/>
  <c r="F123" i="5"/>
  <c r="A123" i="5" s="1"/>
  <c r="E123" i="5"/>
  <c r="D123" i="5"/>
  <c r="C123" i="5"/>
  <c r="B123" i="5"/>
  <c r="F122" i="5"/>
  <c r="A122" i="5" s="1"/>
  <c r="E122" i="5"/>
  <c r="D122" i="5"/>
  <c r="C122" i="5"/>
  <c r="B122" i="5"/>
  <c r="F121" i="5"/>
  <c r="A121" i="5" s="1"/>
  <c r="E121" i="5"/>
  <c r="D121" i="5"/>
  <c r="C121" i="5"/>
  <c r="B121" i="5"/>
  <c r="F118" i="5"/>
  <c r="A118" i="5" s="1"/>
  <c r="E118" i="5"/>
  <c r="D118" i="5"/>
  <c r="C118" i="5"/>
  <c r="B118" i="5"/>
  <c r="F117" i="5"/>
  <c r="A117" i="5" s="1"/>
  <c r="E117" i="5"/>
  <c r="D117" i="5"/>
  <c r="C117" i="5"/>
  <c r="B117" i="5"/>
  <c r="F116" i="5"/>
  <c r="A116" i="5" s="1"/>
  <c r="E116" i="5"/>
  <c r="D116" i="5"/>
  <c r="C116" i="5"/>
  <c r="B116" i="5"/>
  <c r="F115" i="5"/>
  <c r="A115" i="5" s="1"/>
  <c r="E115" i="5"/>
  <c r="D115" i="5"/>
  <c r="C115" i="5"/>
  <c r="B115" i="5"/>
  <c r="F114" i="5"/>
  <c r="A114" i="5" s="1"/>
  <c r="E114" i="5"/>
  <c r="D114" i="5"/>
  <c r="C114" i="5"/>
  <c r="B114" i="5"/>
  <c r="F113" i="5"/>
  <c r="A113" i="5" s="1"/>
  <c r="E113" i="5"/>
  <c r="D113" i="5"/>
  <c r="C113" i="5"/>
  <c r="B113" i="5"/>
  <c r="F112" i="5"/>
  <c r="A112" i="5" s="1"/>
  <c r="E112" i="5"/>
  <c r="D112" i="5"/>
  <c r="C112" i="5"/>
  <c r="B112" i="5"/>
  <c r="F111" i="5"/>
  <c r="A111" i="5" s="1"/>
  <c r="E111" i="5"/>
  <c r="D111" i="5"/>
  <c r="C111" i="5"/>
  <c r="B111" i="5"/>
  <c r="F110" i="5"/>
  <c r="E110" i="5"/>
  <c r="D110" i="5"/>
  <c r="C110" i="5"/>
  <c r="B110" i="5"/>
  <c r="A110" i="5"/>
  <c r="F109" i="5"/>
  <c r="A109" i="5" s="1"/>
  <c r="E109" i="5"/>
  <c r="D109" i="5"/>
  <c r="C109" i="5"/>
  <c r="B109" i="5"/>
  <c r="F108" i="5"/>
  <c r="A108" i="5" s="1"/>
  <c r="E108" i="5"/>
  <c r="D108" i="5"/>
  <c r="C108" i="5"/>
  <c r="B108" i="5"/>
  <c r="F107" i="5"/>
  <c r="A107" i="5" s="1"/>
  <c r="E107" i="5"/>
  <c r="D107" i="5"/>
  <c r="C107" i="5"/>
  <c r="B107" i="5"/>
  <c r="F106" i="5"/>
  <c r="A106" i="5" s="1"/>
  <c r="E106" i="5"/>
  <c r="D106" i="5"/>
  <c r="C106" i="5"/>
  <c r="B106" i="5"/>
  <c r="F105" i="5"/>
  <c r="A105" i="5" s="1"/>
  <c r="E105" i="5"/>
  <c r="D105" i="5"/>
  <c r="C105" i="5"/>
  <c r="B105" i="5"/>
  <c r="F104" i="5"/>
  <c r="E104" i="5"/>
  <c r="D104" i="5"/>
  <c r="C104" i="5"/>
  <c r="B104" i="5"/>
  <c r="A104" i="5"/>
  <c r="F103" i="5"/>
  <c r="A103" i="5" s="1"/>
  <c r="E103" i="5"/>
  <c r="D103" i="5"/>
  <c r="C103" i="5"/>
  <c r="B103" i="5"/>
  <c r="F102" i="5"/>
  <c r="A102" i="5" s="1"/>
  <c r="E102" i="5"/>
  <c r="D102" i="5"/>
  <c r="C102" i="5"/>
  <c r="B102" i="5"/>
  <c r="F101" i="5"/>
  <c r="E101" i="5"/>
  <c r="D101" i="5"/>
  <c r="C101" i="5"/>
  <c r="B101" i="5"/>
  <c r="A101" i="5"/>
  <c r="F100" i="5"/>
  <c r="A100" i="5" s="1"/>
  <c r="E100" i="5"/>
  <c r="D100" i="5"/>
  <c r="C100" i="5"/>
  <c r="B100" i="5"/>
  <c r="F99" i="5"/>
  <c r="A99" i="5" s="1"/>
  <c r="E99" i="5"/>
  <c r="D99" i="5"/>
  <c r="C99" i="5"/>
  <c r="B99" i="5"/>
  <c r="F98" i="5"/>
  <c r="A98" i="5" s="1"/>
  <c r="E98" i="5"/>
  <c r="D98" i="5"/>
  <c r="C98" i="5"/>
  <c r="B98" i="5"/>
  <c r="F97" i="5"/>
  <c r="A97" i="5" s="1"/>
  <c r="E97" i="5"/>
  <c r="D97" i="5"/>
  <c r="C97" i="5"/>
  <c r="B97" i="5"/>
  <c r="F96" i="5"/>
  <c r="A96" i="5" s="1"/>
  <c r="E96" i="5"/>
  <c r="D96" i="5"/>
  <c r="C96" i="5"/>
  <c r="B96" i="5"/>
  <c r="F95" i="5"/>
  <c r="A95" i="5" s="1"/>
  <c r="E95" i="5"/>
  <c r="D95" i="5"/>
  <c r="C95" i="5"/>
  <c r="B95" i="5"/>
  <c r="F94" i="5"/>
  <c r="A94" i="5" s="1"/>
  <c r="E94" i="5"/>
  <c r="D94" i="5"/>
  <c r="C94" i="5"/>
  <c r="B94" i="5"/>
  <c r="F93" i="5"/>
  <c r="A93" i="5" s="1"/>
  <c r="E93" i="5"/>
  <c r="D93" i="5"/>
  <c r="C93" i="5"/>
  <c r="B93" i="5"/>
  <c r="F92" i="5"/>
  <c r="A92" i="5" s="1"/>
  <c r="E92" i="5"/>
  <c r="D92" i="5"/>
  <c r="C92" i="5"/>
  <c r="B92" i="5"/>
  <c r="F91" i="5"/>
  <c r="A91" i="5" s="1"/>
  <c r="E91" i="5"/>
  <c r="D91" i="5"/>
  <c r="C91" i="5"/>
  <c r="B91" i="5"/>
  <c r="F90" i="5"/>
  <c r="A90" i="5" s="1"/>
  <c r="E90" i="5"/>
  <c r="D90" i="5"/>
  <c r="C90" i="5"/>
  <c r="B90" i="5"/>
  <c r="F89" i="5"/>
  <c r="A89" i="5" s="1"/>
  <c r="E89" i="5"/>
  <c r="D89" i="5"/>
  <c r="C89" i="5"/>
  <c r="B89" i="5"/>
  <c r="F88" i="5"/>
  <c r="A88" i="5" s="1"/>
  <c r="E88" i="5"/>
  <c r="D88" i="5"/>
  <c r="C88" i="5"/>
  <c r="B88" i="5"/>
  <c r="F87" i="5"/>
  <c r="A87" i="5" s="1"/>
  <c r="E87" i="5"/>
  <c r="D87" i="5"/>
  <c r="C87" i="5"/>
  <c r="B87" i="5"/>
  <c r="F86" i="5"/>
  <c r="A86" i="5" s="1"/>
  <c r="E86" i="5"/>
  <c r="D86" i="5"/>
  <c r="C86" i="5"/>
  <c r="B86" i="5"/>
  <c r="F85" i="5"/>
  <c r="A85" i="5" s="1"/>
  <c r="E85" i="5"/>
  <c r="D85" i="5"/>
  <c r="C85" i="5"/>
  <c r="B85" i="5"/>
  <c r="F84" i="5"/>
  <c r="A84" i="5" s="1"/>
  <c r="E84" i="5"/>
  <c r="D84" i="5"/>
  <c r="C84" i="5"/>
  <c r="B84" i="5"/>
  <c r="F83" i="5"/>
  <c r="A83" i="5" s="1"/>
  <c r="E83" i="5"/>
  <c r="D83" i="5"/>
  <c r="C83" i="5"/>
  <c r="B83" i="5"/>
  <c r="F82" i="5"/>
  <c r="A82" i="5" s="1"/>
  <c r="E82" i="5"/>
  <c r="D82" i="5"/>
  <c r="C82" i="5"/>
  <c r="B82" i="5"/>
  <c r="F81" i="5"/>
  <c r="A81" i="5" s="1"/>
  <c r="E81" i="5"/>
  <c r="D81" i="5"/>
  <c r="C81" i="5"/>
  <c r="B81" i="5"/>
  <c r="F80" i="5"/>
  <c r="A80" i="5" s="1"/>
  <c r="E80" i="5"/>
  <c r="D80" i="5"/>
  <c r="C80" i="5"/>
  <c r="B80" i="5"/>
  <c r="F79" i="5"/>
  <c r="A79" i="5" s="1"/>
  <c r="E79" i="5"/>
  <c r="D79" i="5"/>
  <c r="C79" i="5"/>
  <c r="B79" i="5"/>
  <c r="F78" i="5"/>
  <c r="A78" i="5" s="1"/>
  <c r="E78" i="5"/>
  <c r="D78" i="5"/>
  <c r="C78" i="5"/>
  <c r="B78" i="5"/>
  <c r="F77" i="5"/>
  <c r="A77" i="5" s="1"/>
  <c r="E77" i="5"/>
  <c r="D77" i="5"/>
  <c r="C77" i="5"/>
  <c r="B77" i="5"/>
  <c r="F76" i="5"/>
  <c r="A76" i="5" s="1"/>
  <c r="E76" i="5"/>
  <c r="D76" i="5"/>
  <c r="C76" i="5"/>
  <c r="B76" i="5"/>
  <c r="F75" i="5"/>
  <c r="A75" i="5" s="1"/>
  <c r="E75" i="5"/>
  <c r="D75" i="5"/>
  <c r="C75" i="5"/>
  <c r="B75" i="5"/>
  <c r="F74" i="5"/>
  <c r="A74" i="5" s="1"/>
  <c r="E74" i="5"/>
  <c r="D74" i="5"/>
  <c r="C74" i="5"/>
  <c r="B74" i="5"/>
  <c r="F73" i="5"/>
  <c r="A73" i="5" s="1"/>
  <c r="E73" i="5"/>
  <c r="D73" i="5"/>
  <c r="C73" i="5"/>
  <c r="B73" i="5"/>
  <c r="F72" i="5"/>
  <c r="A72" i="5" s="1"/>
  <c r="E72" i="5"/>
  <c r="D72" i="5"/>
  <c r="C72" i="5"/>
  <c r="B72" i="5"/>
  <c r="F71" i="5"/>
  <c r="A71" i="5" s="1"/>
  <c r="E71" i="5"/>
  <c r="D71" i="5"/>
  <c r="C71" i="5"/>
  <c r="B71" i="5"/>
  <c r="F70" i="5"/>
  <c r="A70" i="5" s="1"/>
  <c r="E70" i="5"/>
  <c r="D70" i="5"/>
  <c r="C70" i="5"/>
  <c r="B70" i="5"/>
  <c r="F69" i="5"/>
  <c r="A69" i="5" s="1"/>
  <c r="E69" i="5"/>
  <c r="D69" i="5"/>
  <c r="C69" i="5"/>
  <c r="B69" i="5"/>
  <c r="F68" i="5"/>
  <c r="A68" i="5" s="1"/>
  <c r="E68" i="5"/>
  <c r="D68" i="5"/>
  <c r="C68" i="5"/>
  <c r="B68" i="5"/>
  <c r="F67" i="5"/>
  <c r="A67" i="5" s="1"/>
  <c r="E67" i="5"/>
  <c r="D67" i="5"/>
  <c r="C67" i="5"/>
  <c r="B67" i="5"/>
  <c r="F66" i="5"/>
  <c r="A66" i="5" s="1"/>
  <c r="E66" i="5"/>
  <c r="D66" i="5"/>
  <c r="C66" i="5"/>
  <c r="B66" i="5"/>
  <c r="F65" i="5"/>
  <c r="A65" i="5" s="1"/>
  <c r="E65" i="5"/>
  <c r="D65" i="5"/>
  <c r="C65" i="5"/>
  <c r="B65" i="5"/>
  <c r="F64" i="5"/>
  <c r="A64" i="5" s="1"/>
  <c r="E64" i="5"/>
  <c r="D64" i="5"/>
  <c r="C64" i="5"/>
  <c r="B64" i="5"/>
  <c r="F63" i="5"/>
  <c r="A63" i="5" s="1"/>
  <c r="E63" i="5"/>
  <c r="D63" i="5"/>
  <c r="C63" i="5"/>
  <c r="B63" i="5"/>
  <c r="F62" i="5"/>
  <c r="A62" i="5" s="1"/>
  <c r="E62" i="5"/>
  <c r="D62" i="5"/>
  <c r="C62" i="5"/>
  <c r="B62" i="5"/>
  <c r="F59" i="5"/>
  <c r="A59" i="5" s="1"/>
  <c r="E59" i="5"/>
  <c r="D59" i="5"/>
  <c r="C59" i="5"/>
  <c r="B59" i="5"/>
  <c r="F58" i="5"/>
  <c r="A58" i="5" s="1"/>
  <c r="E58" i="5"/>
  <c r="D58" i="5"/>
  <c r="C58" i="5"/>
  <c r="B58" i="5"/>
  <c r="F57" i="5"/>
  <c r="A57" i="5" s="1"/>
  <c r="E57" i="5"/>
  <c r="D57" i="5"/>
  <c r="C57" i="5"/>
  <c r="B57" i="5"/>
  <c r="F56" i="5"/>
  <c r="A56" i="5" s="1"/>
  <c r="E56" i="5"/>
  <c r="D56" i="5"/>
  <c r="C56" i="5"/>
  <c r="B56" i="5"/>
  <c r="F55" i="5"/>
  <c r="A55" i="5" s="1"/>
  <c r="E55" i="5"/>
  <c r="D55" i="5"/>
  <c r="C55" i="5"/>
  <c r="B55" i="5"/>
  <c r="F54" i="5"/>
  <c r="A54" i="5" s="1"/>
  <c r="E54" i="5"/>
  <c r="D54" i="5"/>
  <c r="C54" i="5"/>
  <c r="B54" i="5"/>
  <c r="F53" i="5"/>
  <c r="A53" i="5" s="1"/>
  <c r="E53" i="5"/>
  <c r="D53" i="5"/>
  <c r="C53" i="5"/>
  <c r="B53" i="5"/>
  <c r="F52" i="5"/>
  <c r="A52" i="5" s="1"/>
  <c r="E52" i="5"/>
  <c r="D52" i="5"/>
  <c r="C52" i="5"/>
  <c r="B52" i="5"/>
  <c r="F51" i="5"/>
  <c r="E51" i="5"/>
  <c r="D51" i="5"/>
  <c r="C51" i="5"/>
  <c r="B51" i="5"/>
  <c r="A51" i="5"/>
  <c r="F50" i="5"/>
  <c r="A50" i="5" s="1"/>
  <c r="E50" i="5"/>
  <c r="D50" i="5"/>
  <c r="C50" i="5"/>
  <c r="B50" i="5"/>
  <c r="F49" i="5"/>
  <c r="A49" i="5" s="1"/>
  <c r="E49" i="5"/>
  <c r="D49" i="5"/>
  <c r="C49" i="5"/>
  <c r="B49" i="5"/>
  <c r="F48" i="5"/>
  <c r="E48" i="5"/>
  <c r="D48" i="5"/>
  <c r="C48" i="5"/>
  <c r="B48" i="5"/>
  <c r="A48" i="5"/>
  <c r="F47" i="5"/>
  <c r="A47" i="5" s="1"/>
  <c r="E47" i="5"/>
  <c r="D47" i="5"/>
  <c r="C47" i="5"/>
  <c r="B47" i="5"/>
  <c r="F46" i="5"/>
  <c r="A46" i="5" s="1"/>
  <c r="E46" i="5"/>
  <c r="D46" i="5"/>
  <c r="C46" i="5"/>
  <c r="B46" i="5"/>
  <c r="F45" i="5"/>
  <c r="A45" i="5" s="1"/>
  <c r="E45" i="5"/>
  <c r="D45" i="5"/>
  <c r="C45" i="5"/>
  <c r="B45" i="5"/>
  <c r="F44" i="5"/>
  <c r="A44" i="5" s="1"/>
  <c r="E44" i="5"/>
  <c r="D44" i="5"/>
  <c r="C44" i="5"/>
  <c r="B44" i="5"/>
  <c r="F43" i="5"/>
  <c r="A43" i="5" s="1"/>
  <c r="E43" i="5"/>
  <c r="D43" i="5"/>
  <c r="C43" i="5"/>
  <c r="B43" i="5"/>
  <c r="F42" i="5"/>
  <c r="E42" i="5"/>
  <c r="D42" i="5"/>
  <c r="C42" i="5"/>
  <c r="B42" i="5"/>
  <c r="A42" i="5"/>
  <c r="F41" i="5"/>
  <c r="A41" i="5" s="1"/>
  <c r="E41" i="5"/>
  <c r="D41" i="5"/>
  <c r="C41" i="5"/>
  <c r="B41" i="5"/>
  <c r="F40" i="5"/>
  <c r="A40" i="5" s="1"/>
  <c r="E40" i="5"/>
  <c r="D40" i="5"/>
  <c r="C40" i="5"/>
  <c r="B40" i="5"/>
  <c r="F39" i="5"/>
  <c r="A39" i="5" s="1"/>
  <c r="E39" i="5"/>
  <c r="D39" i="5"/>
  <c r="C39" i="5"/>
  <c r="B39" i="5"/>
  <c r="F38" i="5"/>
  <c r="A38" i="5" s="1"/>
  <c r="E38" i="5"/>
  <c r="D38" i="5"/>
  <c r="C38" i="5"/>
  <c r="B38" i="5"/>
  <c r="F37" i="5"/>
  <c r="A37" i="5" s="1"/>
  <c r="E37" i="5"/>
  <c r="D37" i="5"/>
  <c r="C37" i="5"/>
  <c r="B37" i="5"/>
  <c r="F36" i="5"/>
  <c r="A36" i="5" s="1"/>
  <c r="E36" i="5"/>
  <c r="D36" i="5"/>
  <c r="C36" i="5"/>
  <c r="B36" i="5"/>
  <c r="F35" i="5"/>
  <c r="A35" i="5" s="1"/>
  <c r="E35" i="5"/>
  <c r="D35" i="5"/>
  <c r="C35" i="5"/>
  <c r="B35" i="5"/>
  <c r="F34" i="5"/>
  <c r="A34" i="5" s="1"/>
  <c r="E34" i="5"/>
  <c r="D34" i="5"/>
  <c r="C34" i="5"/>
  <c r="B34" i="5"/>
  <c r="F33" i="5"/>
  <c r="A33" i="5" s="1"/>
  <c r="E33" i="5"/>
  <c r="D33" i="5"/>
  <c r="C33" i="5"/>
  <c r="B33" i="5"/>
  <c r="F32" i="5"/>
  <c r="A32" i="5" s="1"/>
  <c r="E32" i="5"/>
  <c r="D32" i="5"/>
  <c r="C32" i="5"/>
  <c r="B32" i="5"/>
  <c r="F31" i="5"/>
  <c r="A31" i="5" s="1"/>
  <c r="E31" i="5"/>
  <c r="D31" i="5"/>
  <c r="C31" i="5"/>
  <c r="B31" i="5"/>
  <c r="F30" i="5"/>
  <c r="E30" i="5"/>
  <c r="D30" i="5"/>
  <c r="C30" i="5"/>
  <c r="B30" i="5"/>
  <c r="A30" i="5"/>
  <c r="F29" i="5"/>
  <c r="A29" i="5" s="1"/>
  <c r="E29" i="5"/>
  <c r="D29" i="5"/>
  <c r="C29" i="5"/>
  <c r="B29" i="5"/>
  <c r="F28" i="5"/>
  <c r="A28" i="5" s="1"/>
  <c r="E28" i="5"/>
  <c r="D28" i="5"/>
  <c r="C28" i="5"/>
  <c r="B28" i="5"/>
  <c r="F27" i="5"/>
  <c r="A27" i="5" s="1"/>
  <c r="E27" i="5"/>
  <c r="D27" i="5"/>
  <c r="C27" i="5"/>
  <c r="B27" i="5"/>
  <c r="F26" i="5"/>
  <c r="A26" i="5" s="1"/>
  <c r="E26" i="5"/>
  <c r="D26" i="5"/>
  <c r="C26" i="5"/>
  <c r="B26" i="5"/>
  <c r="F25" i="5"/>
  <c r="A25" i="5" s="1"/>
  <c r="E25" i="5"/>
  <c r="D25" i="5"/>
  <c r="C25" i="5"/>
  <c r="B25" i="5"/>
  <c r="F24" i="5"/>
  <c r="A24" i="5" s="1"/>
  <c r="E24" i="5"/>
  <c r="D24" i="5"/>
  <c r="C24" i="5"/>
  <c r="B24" i="5"/>
  <c r="F23" i="5"/>
  <c r="A23" i="5" s="1"/>
  <c r="E23" i="5"/>
  <c r="D23" i="5"/>
  <c r="C23" i="5"/>
  <c r="B23" i="5"/>
  <c r="F22" i="5"/>
  <c r="A22" i="5" s="1"/>
  <c r="E22" i="5"/>
  <c r="D22" i="5"/>
  <c r="C22" i="5"/>
  <c r="B22" i="5"/>
  <c r="F21" i="5"/>
  <c r="A21" i="5" s="1"/>
  <c r="E21" i="5"/>
  <c r="D21" i="5"/>
  <c r="C21" i="5"/>
  <c r="B21" i="5"/>
  <c r="F20" i="5"/>
  <c r="A20" i="5" s="1"/>
  <c r="E20" i="5"/>
  <c r="D20" i="5"/>
  <c r="C20" i="5"/>
  <c r="B20" i="5"/>
  <c r="F19" i="5"/>
  <c r="A19" i="5" s="1"/>
  <c r="E19" i="5"/>
  <c r="D19" i="5"/>
  <c r="C19" i="5"/>
  <c r="B19" i="5"/>
  <c r="F18" i="5"/>
  <c r="A18" i="5" s="1"/>
  <c r="E18" i="5"/>
  <c r="D18" i="5"/>
  <c r="C18" i="5"/>
  <c r="B18" i="5"/>
  <c r="F17" i="5"/>
  <c r="A17" i="5" s="1"/>
  <c r="E17" i="5"/>
  <c r="D17" i="5"/>
  <c r="C17" i="5"/>
  <c r="B17" i="5"/>
  <c r="F16" i="5"/>
  <c r="A16" i="5" s="1"/>
  <c r="E16" i="5"/>
  <c r="D16" i="5"/>
  <c r="C16" i="5"/>
  <c r="B16" i="5"/>
  <c r="F15" i="5"/>
  <c r="A15" i="5" s="1"/>
  <c r="E15" i="5"/>
  <c r="D15" i="5"/>
  <c r="C15" i="5"/>
  <c r="B15" i="5"/>
  <c r="F14" i="5"/>
  <c r="A14" i="5" s="1"/>
  <c r="E14" i="5"/>
  <c r="D14" i="5"/>
  <c r="C14" i="5"/>
  <c r="B14" i="5"/>
  <c r="F13" i="5"/>
  <c r="A13" i="5" s="1"/>
  <c r="E13" i="5"/>
  <c r="D13" i="5"/>
  <c r="C13" i="5"/>
  <c r="B13" i="5"/>
  <c r="F12" i="5"/>
  <c r="A12" i="5" s="1"/>
  <c r="E12" i="5"/>
  <c r="D12" i="5"/>
  <c r="C12" i="5"/>
  <c r="B12" i="5"/>
  <c r="F11" i="5"/>
  <c r="A11" i="5" s="1"/>
  <c r="E11" i="5"/>
  <c r="D11" i="5"/>
  <c r="C11" i="5"/>
  <c r="B11" i="5"/>
  <c r="F10" i="5"/>
  <c r="A10" i="5" s="1"/>
  <c r="E10" i="5"/>
  <c r="D10" i="5"/>
  <c r="C10" i="5"/>
  <c r="B10" i="5"/>
  <c r="C7" i="5"/>
  <c r="C5" i="5"/>
  <c r="C4" i="5"/>
  <c r="C3" i="5"/>
  <c r="C2" i="5"/>
  <c r="C1" i="5"/>
  <c r="V12" i="2"/>
  <c r="V10" i="2"/>
  <c r="AD49" i="4"/>
  <c r="AE49" i="4" s="1"/>
  <c r="T49" i="4" s="1"/>
  <c r="AA49" i="4"/>
  <c r="V49" i="4"/>
  <c r="Z49" i="4" s="1"/>
  <c r="U49" i="4"/>
  <c r="Y49" i="4"/>
  <c r="AB49" i="4" s="1"/>
  <c r="AC49" i="4" s="1"/>
  <c r="W49" i="4" s="1"/>
  <c r="X49" i="4" s="1"/>
  <c r="AD48" i="4"/>
  <c r="AE48" i="4" s="1"/>
  <c r="T48" i="4" s="1"/>
  <c r="AA48" i="4"/>
  <c r="V48" i="4"/>
  <c r="Z48" i="4" s="1"/>
  <c r="U48" i="4"/>
  <c r="Y48" i="4" s="1"/>
  <c r="AB48" i="4" s="1"/>
  <c r="AC48" i="4" s="1"/>
  <c r="W48" i="4" s="1"/>
  <c r="X48" i="4" s="1"/>
  <c r="AD47" i="4"/>
  <c r="AE47" i="4" s="1"/>
  <c r="T47" i="4" s="1"/>
  <c r="AA47" i="4"/>
  <c r="V47" i="4"/>
  <c r="Z47" i="4" s="1"/>
  <c r="U47" i="4"/>
  <c r="Y47" i="4" s="1"/>
  <c r="AB47" i="4" s="1"/>
  <c r="AC47" i="4" s="1"/>
  <c r="W47" i="4" s="1"/>
  <c r="X47" i="4" s="1"/>
  <c r="AD46" i="4"/>
  <c r="AE46" i="4" s="1"/>
  <c r="T46" i="4" s="1"/>
  <c r="AA46" i="4"/>
  <c r="V46" i="4"/>
  <c r="Z46" i="4" s="1"/>
  <c r="U46" i="4"/>
  <c r="Y46" i="4" s="1"/>
  <c r="AB46" i="4" s="1"/>
  <c r="AC46" i="4" s="1"/>
  <c r="W46" i="4" s="1"/>
  <c r="X46" i="4" s="1"/>
  <c r="AD45" i="4"/>
  <c r="AE45" i="4"/>
  <c r="T45" i="4" s="1"/>
  <c r="AA45" i="4"/>
  <c r="V45" i="4"/>
  <c r="Z45" i="4" s="1"/>
  <c r="U45" i="4"/>
  <c r="Y45" i="4" s="1"/>
  <c r="AB45" i="4" s="1"/>
  <c r="AC45" i="4" s="1"/>
  <c r="W45" i="4" s="1"/>
  <c r="X45" i="4" s="1"/>
  <c r="AD44" i="4"/>
  <c r="AE44" i="4" s="1"/>
  <c r="T44" i="4" s="1"/>
  <c r="AA44" i="4"/>
  <c r="V44" i="4"/>
  <c r="Z44" i="4"/>
  <c r="U44" i="4"/>
  <c r="Y44" i="4" s="1"/>
  <c r="AB44" i="4" s="1"/>
  <c r="AC44" i="4" s="1"/>
  <c r="W44" i="4" s="1"/>
  <c r="X44" i="4" s="1"/>
  <c r="AD43" i="4"/>
  <c r="AE43" i="4" s="1"/>
  <c r="T43" i="4" s="1"/>
  <c r="AA43" i="4"/>
  <c r="V43" i="4"/>
  <c r="Z43" i="4" s="1"/>
  <c r="U43" i="4"/>
  <c r="Y43" i="4" s="1"/>
  <c r="AB43" i="4" s="1"/>
  <c r="AC43" i="4" s="1"/>
  <c r="W43" i="4" s="1"/>
  <c r="X43" i="4" s="1"/>
  <c r="AD42" i="4"/>
  <c r="AE42" i="4" s="1"/>
  <c r="T42" i="4" s="1"/>
  <c r="AA42" i="4"/>
  <c r="V42" i="4"/>
  <c r="Z42" i="4" s="1"/>
  <c r="U42" i="4"/>
  <c r="Y42" i="4"/>
  <c r="AB42" i="4" s="1"/>
  <c r="AC42" i="4" s="1"/>
  <c r="W42" i="4" s="1"/>
  <c r="X42" i="4" s="1"/>
  <c r="AD41" i="4"/>
  <c r="AE41" i="4" s="1"/>
  <c r="T41" i="4" s="1"/>
  <c r="AA41" i="4"/>
  <c r="V41" i="4"/>
  <c r="Z41" i="4" s="1"/>
  <c r="U41" i="4"/>
  <c r="Y41" i="4"/>
  <c r="AB41" i="4" s="1"/>
  <c r="AC41" i="4" s="1"/>
  <c r="W41" i="4" s="1"/>
  <c r="X41" i="4" s="1"/>
  <c r="AD40" i="4"/>
  <c r="AE40" i="4" s="1"/>
  <c r="T40" i="4" s="1"/>
  <c r="AA40" i="4"/>
  <c r="V40" i="4"/>
  <c r="Z40" i="4" s="1"/>
  <c r="U40" i="4"/>
  <c r="Y40" i="4" s="1"/>
  <c r="AB40" i="4" s="1"/>
  <c r="AC40" i="4" s="1"/>
  <c r="W40" i="4" s="1"/>
  <c r="X40" i="4" s="1"/>
  <c r="AD39" i="4"/>
  <c r="AE39" i="4" s="1"/>
  <c r="T39" i="4" s="1"/>
  <c r="AA39" i="4"/>
  <c r="V39" i="4"/>
  <c r="Z39" i="4" s="1"/>
  <c r="U39" i="4"/>
  <c r="Y39" i="4" s="1"/>
  <c r="AB39" i="4" s="1"/>
  <c r="AC39" i="4" s="1"/>
  <c r="W39" i="4" s="1"/>
  <c r="X39" i="4" s="1"/>
  <c r="AD38" i="4"/>
  <c r="AE38" i="4" s="1"/>
  <c r="T38" i="4" s="1"/>
  <c r="AA38" i="4"/>
  <c r="V38" i="4"/>
  <c r="Z38" i="4" s="1"/>
  <c r="U38" i="4"/>
  <c r="Y38" i="4" s="1"/>
  <c r="AB38" i="4" s="1"/>
  <c r="AC38" i="4" s="1"/>
  <c r="W38" i="4" s="1"/>
  <c r="X38" i="4" s="1"/>
  <c r="AD37" i="4"/>
  <c r="AE37" i="4" s="1"/>
  <c r="T37" i="4" s="1"/>
  <c r="AA37" i="4"/>
  <c r="V37" i="4"/>
  <c r="Z37" i="4" s="1"/>
  <c r="U37" i="4"/>
  <c r="Y37" i="4" s="1"/>
  <c r="AB37" i="4" s="1"/>
  <c r="AC37" i="4" s="1"/>
  <c r="W37" i="4" s="1"/>
  <c r="X37" i="4" s="1"/>
  <c r="AD36" i="4"/>
  <c r="AE36" i="4" s="1"/>
  <c r="T36" i="4" s="1"/>
  <c r="AA36" i="4"/>
  <c r="V36" i="4"/>
  <c r="Z36" i="4" s="1"/>
  <c r="U36" i="4"/>
  <c r="Y36" i="4" s="1"/>
  <c r="AB36" i="4" s="1"/>
  <c r="AC36" i="4" s="1"/>
  <c r="W36" i="4" s="1"/>
  <c r="X36" i="4" s="1"/>
  <c r="AD35" i="4"/>
  <c r="AE35" i="4" s="1"/>
  <c r="T35" i="4" s="1"/>
  <c r="AA35" i="4"/>
  <c r="V35" i="4"/>
  <c r="Z35" i="4" s="1"/>
  <c r="U35" i="4"/>
  <c r="Y35" i="4" s="1"/>
  <c r="AB35" i="4" s="1"/>
  <c r="AC35" i="4" s="1"/>
  <c r="W35" i="4" s="1"/>
  <c r="X35" i="4" s="1"/>
  <c r="AD34" i="4"/>
  <c r="AE34" i="4" s="1"/>
  <c r="T34" i="4" s="1"/>
  <c r="AA34" i="4"/>
  <c r="V34" i="4"/>
  <c r="Z34" i="4" s="1"/>
  <c r="U34" i="4"/>
  <c r="Y34" i="4"/>
  <c r="AB34" i="4"/>
  <c r="AC34" i="4" s="1"/>
  <c r="W34" i="4" s="1"/>
  <c r="X34" i="4"/>
  <c r="AD33" i="4"/>
  <c r="AE33" i="4"/>
  <c r="T33" i="4" s="1"/>
  <c r="AA33" i="4"/>
  <c r="V33" i="4"/>
  <c r="Z33" i="4" s="1"/>
  <c r="U33" i="4"/>
  <c r="Y33" i="4"/>
  <c r="AB33" i="4" s="1"/>
  <c r="AC33" i="4" s="1"/>
  <c r="W33" i="4" s="1"/>
  <c r="X33" i="4" s="1"/>
  <c r="AD32" i="4"/>
  <c r="AE32" i="4" s="1"/>
  <c r="T32" i="4" s="1"/>
  <c r="AA32" i="4"/>
  <c r="V32" i="4"/>
  <c r="Z32" i="4"/>
  <c r="U32" i="4"/>
  <c r="Y32" i="4" s="1"/>
  <c r="AB32" i="4" s="1"/>
  <c r="AC32" i="4" s="1"/>
  <c r="W32" i="4" s="1"/>
  <c r="X32" i="4" s="1"/>
  <c r="AD31" i="4"/>
  <c r="AE31" i="4" s="1"/>
  <c r="T31" i="4" s="1"/>
  <c r="AA31" i="4"/>
  <c r="V31" i="4"/>
  <c r="Z31" i="4" s="1"/>
  <c r="U31" i="4"/>
  <c r="Y31" i="4" s="1"/>
  <c r="AB31" i="4" s="1"/>
  <c r="AC31" i="4" s="1"/>
  <c r="W31" i="4" s="1"/>
  <c r="X31" i="4" s="1"/>
  <c r="AD30" i="4"/>
  <c r="AE30" i="4" s="1"/>
  <c r="T30" i="4" s="1"/>
  <c r="AA30" i="4"/>
  <c r="V30" i="4"/>
  <c r="Z30" i="4" s="1"/>
  <c r="U30" i="4"/>
  <c r="Y30" i="4"/>
  <c r="AB30" i="4" s="1"/>
  <c r="AC30" i="4" s="1"/>
  <c r="W30" i="4" s="1"/>
  <c r="X30" i="4" s="1"/>
  <c r="AD29" i="4"/>
  <c r="AE29" i="4" s="1"/>
  <c r="T29" i="4" s="1"/>
  <c r="AA29" i="4"/>
  <c r="V29" i="4"/>
  <c r="Z29" i="4" s="1"/>
  <c r="U29" i="4"/>
  <c r="Y29" i="4" s="1"/>
  <c r="AB29" i="4" s="1"/>
  <c r="AC29" i="4" s="1"/>
  <c r="W29" i="4" s="1"/>
  <c r="X29" i="4" s="1"/>
  <c r="AD28" i="4"/>
  <c r="AE28" i="4" s="1"/>
  <c r="T28" i="4" s="1"/>
  <c r="AA28" i="4"/>
  <c r="V28" i="4"/>
  <c r="Z28" i="4" s="1"/>
  <c r="U28" i="4"/>
  <c r="Y28" i="4"/>
  <c r="AB28" i="4" s="1"/>
  <c r="AC28" i="4" s="1"/>
  <c r="W28" i="4" s="1"/>
  <c r="X28" i="4" s="1"/>
  <c r="AD27" i="4"/>
  <c r="AE27" i="4" s="1"/>
  <c r="T27" i="4" s="1"/>
  <c r="AA27" i="4"/>
  <c r="V27" i="4"/>
  <c r="Z27" i="4" s="1"/>
  <c r="U27" i="4"/>
  <c r="Y27" i="4" s="1"/>
  <c r="AB27" i="4" s="1"/>
  <c r="AC27" i="4" s="1"/>
  <c r="W27" i="4" s="1"/>
  <c r="X27" i="4" s="1"/>
  <c r="AD26" i="4"/>
  <c r="AE26" i="4" s="1"/>
  <c r="T26" i="4" s="1"/>
  <c r="AA26" i="4"/>
  <c r="V26" i="4"/>
  <c r="Z26" i="4" s="1"/>
  <c r="U26" i="4"/>
  <c r="Y26" i="4"/>
  <c r="AB26" i="4" s="1"/>
  <c r="AC26" i="4" s="1"/>
  <c r="W26" i="4" s="1"/>
  <c r="X26" i="4" s="1"/>
  <c r="AD25" i="4"/>
  <c r="AE25" i="4" s="1"/>
  <c r="T25" i="4" s="1"/>
  <c r="AA25" i="4"/>
  <c r="V25" i="4"/>
  <c r="Z25" i="4" s="1"/>
  <c r="U25" i="4"/>
  <c r="Y25" i="4"/>
  <c r="AB25" i="4" s="1"/>
  <c r="AC25" i="4" s="1"/>
  <c r="W25" i="4" s="1"/>
  <c r="X25" i="4" s="1"/>
  <c r="AD24" i="4"/>
  <c r="AE24" i="4" s="1"/>
  <c r="T24" i="4" s="1"/>
  <c r="AA24" i="4"/>
  <c r="V24" i="4"/>
  <c r="Z24" i="4" s="1"/>
  <c r="U24" i="4"/>
  <c r="Y24" i="4" s="1"/>
  <c r="AB24" i="4" s="1"/>
  <c r="AC24" i="4" s="1"/>
  <c r="W24" i="4" s="1"/>
  <c r="X24" i="4" s="1"/>
  <c r="AD23" i="4"/>
  <c r="AE23" i="4" s="1"/>
  <c r="T23" i="4" s="1"/>
  <c r="AA23" i="4"/>
  <c r="V23" i="4"/>
  <c r="Z23" i="4" s="1"/>
  <c r="U23" i="4"/>
  <c r="Y23" i="4" s="1"/>
  <c r="AB23" i="4" s="1"/>
  <c r="AC23" i="4" s="1"/>
  <c r="W23" i="4" s="1"/>
  <c r="X23" i="4" s="1"/>
  <c r="AD22" i="4"/>
  <c r="AE22" i="4" s="1"/>
  <c r="T22" i="4" s="1"/>
  <c r="AA22" i="4"/>
  <c r="V22" i="4"/>
  <c r="Z22" i="4" s="1"/>
  <c r="U22" i="4"/>
  <c r="Y22" i="4" s="1"/>
  <c r="AB22" i="4" s="1"/>
  <c r="AC22" i="4" s="1"/>
  <c r="W22" i="4" s="1"/>
  <c r="X22" i="4" s="1"/>
  <c r="AD21" i="4"/>
  <c r="AE21" i="4"/>
  <c r="T21" i="4" s="1"/>
  <c r="U21" i="4"/>
  <c r="Y21" i="4" s="1"/>
  <c r="AB21" i="4" s="1"/>
  <c r="AC21" i="4" s="1"/>
  <c r="W21" i="4" s="1"/>
  <c r="X21" i="4" s="1"/>
  <c r="AA21" i="4"/>
  <c r="V10" i="4"/>
  <c r="Z10" i="4" s="1"/>
  <c r="AD20" i="4"/>
  <c r="AE20" i="4" s="1"/>
  <c r="T20" i="4" s="1"/>
  <c r="AA20" i="4"/>
  <c r="V21" i="4"/>
  <c r="AD19" i="4"/>
  <c r="AE19" i="4" s="1"/>
  <c r="T19" i="4" s="1"/>
  <c r="AA19" i="4"/>
  <c r="V14" i="4"/>
  <c r="Z14" i="4" s="1"/>
  <c r="AD18" i="4"/>
  <c r="AE18" i="4" s="1"/>
  <c r="T18" i="4" s="1"/>
  <c r="U18" i="4"/>
  <c r="Y18" i="4" s="1"/>
  <c r="AB18" i="4" s="1"/>
  <c r="AC18" i="4" s="1"/>
  <c r="W18" i="4" s="1"/>
  <c r="X18" i="4" s="1"/>
  <c r="AA18" i="4"/>
  <c r="V13" i="4"/>
  <c r="AD17" i="4"/>
  <c r="AE17" i="4" s="1"/>
  <c r="T17" i="4" s="1"/>
  <c r="AA17" i="4"/>
  <c r="V18" i="4"/>
  <c r="Z18" i="4" s="1"/>
  <c r="AD16" i="4"/>
  <c r="AE16" i="4" s="1"/>
  <c r="T16" i="4" s="1"/>
  <c r="U16" i="4"/>
  <c r="Y16" i="4" s="1"/>
  <c r="AB16" i="4" s="1"/>
  <c r="AA16" i="4"/>
  <c r="V16" i="4"/>
  <c r="Z16" i="4"/>
  <c r="AD15" i="4"/>
  <c r="AE15" i="4" s="1"/>
  <c r="T15" i="4" s="1"/>
  <c r="AA15" i="4"/>
  <c r="V20" i="4"/>
  <c r="Z20" i="4" s="1"/>
  <c r="AD14" i="4"/>
  <c r="AE14" i="4" s="1"/>
  <c r="T14" i="4" s="1"/>
  <c r="U14" i="4"/>
  <c r="AA14" i="4"/>
  <c r="V11" i="4"/>
  <c r="Z11" i="4" s="1"/>
  <c r="AD13" i="4"/>
  <c r="AE13" i="4" s="1"/>
  <c r="T13" i="4" s="1"/>
  <c r="AA13" i="4"/>
  <c r="V19" i="4"/>
  <c r="Z19" i="4" s="1"/>
  <c r="AD12" i="4"/>
  <c r="AE12" i="4" s="1"/>
  <c r="T12" i="4" s="1"/>
  <c r="U12" i="4"/>
  <c r="AA12" i="4"/>
  <c r="V15" i="4"/>
  <c r="AD11" i="4"/>
  <c r="AE11" i="4"/>
  <c r="T11" i="4" s="1"/>
  <c r="U11" i="4"/>
  <c r="Y11" i="4" s="1"/>
  <c r="AB11" i="4" s="1"/>
  <c r="AC11" i="4" s="1"/>
  <c r="W11" i="4" s="1"/>
  <c r="X11" i="4" s="1"/>
  <c r="AA11" i="4"/>
  <c r="V12" i="4"/>
  <c r="Z12" i="4" s="1"/>
  <c r="AD10" i="4"/>
  <c r="AE10" i="4" s="1"/>
  <c r="T10" i="4" s="1"/>
  <c r="U10" i="4"/>
  <c r="AA10" i="4"/>
  <c r="V17" i="4"/>
  <c r="AD49" i="3"/>
  <c r="AE49" i="3" s="1"/>
  <c r="T49" i="3" s="1"/>
  <c r="AA49" i="3"/>
  <c r="V49" i="3"/>
  <c r="Z49" i="3" s="1"/>
  <c r="U49" i="3"/>
  <c r="Y49" i="3" s="1"/>
  <c r="AB49" i="3" s="1"/>
  <c r="AC49" i="3" s="1"/>
  <c r="W49" i="3" s="1"/>
  <c r="X49" i="3" s="1"/>
  <c r="AD48" i="3"/>
  <c r="AE48" i="3" s="1"/>
  <c r="T48" i="3" s="1"/>
  <c r="AA48" i="3"/>
  <c r="V48" i="3"/>
  <c r="Z48" i="3"/>
  <c r="U48" i="3"/>
  <c r="Y48" i="3" s="1"/>
  <c r="AB48" i="3" s="1"/>
  <c r="AC48" i="3" s="1"/>
  <c r="W48" i="3" s="1"/>
  <c r="X48" i="3" s="1"/>
  <c r="AD47" i="3"/>
  <c r="AE47" i="3" s="1"/>
  <c r="T47" i="3" s="1"/>
  <c r="AA47" i="3"/>
  <c r="V47" i="3"/>
  <c r="Z47" i="3" s="1"/>
  <c r="U47" i="3"/>
  <c r="Y47" i="3" s="1"/>
  <c r="AB47" i="3" s="1"/>
  <c r="AC47" i="3" s="1"/>
  <c r="W47" i="3" s="1"/>
  <c r="X47" i="3" s="1"/>
  <c r="AD46" i="3"/>
  <c r="AE46" i="3" s="1"/>
  <c r="T46" i="3" s="1"/>
  <c r="AA46" i="3"/>
  <c r="V46" i="3"/>
  <c r="Z46" i="3" s="1"/>
  <c r="U46" i="3"/>
  <c r="Y46" i="3" s="1"/>
  <c r="AB46" i="3" s="1"/>
  <c r="AC46" i="3" s="1"/>
  <c r="W46" i="3" s="1"/>
  <c r="X46" i="3" s="1"/>
  <c r="AD45" i="3"/>
  <c r="AE45" i="3" s="1"/>
  <c r="T45" i="3" s="1"/>
  <c r="AA45" i="3"/>
  <c r="V45" i="3"/>
  <c r="Z45" i="3" s="1"/>
  <c r="U45" i="3"/>
  <c r="Y45" i="3" s="1"/>
  <c r="AB45" i="3" s="1"/>
  <c r="AC45" i="3" s="1"/>
  <c r="W45" i="3" s="1"/>
  <c r="X45" i="3" s="1"/>
  <c r="AD44" i="3"/>
  <c r="AE44" i="3" s="1"/>
  <c r="T44" i="3" s="1"/>
  <c r="AA44" i="3"/>
  <c r="V44" i="3"/>
  <c r="Z44" i="3"/>
  <c r="U44" i="3"/>
  <c r="Y44" i="3" s="1"/>
  <c r="AB44" i="3" s="1"/>
  <c r="AC44" i="3" s="1"/>
  <c r="W44" i="3" s="1"/>
  <c r="X44" i="3" s="1"/>
  <c r="AD43" i="3"/>
  <c r="AE43" i="3" s="1"/>
  <c r="T43" i="3" s="1"/>
  <c r="AA43" i="3"/>
  <c r="V43" i="3"/>
  <c r="Z43" i="3" s="1"/>
  <c r="U43" i="3"/>
  <c r="Y43" i="3" s="1"/>
  <c r="AB43" i="3" s="1"/>
  <c r="AC43" i="3" s="1"/>
  <c r="W43" i="3" s="1"/>
  <c r="X43" i="3" s="1"/>
  <c r="AD42" i="3"/>
  <c r="AE42" i="3" s="1"/>
  <c r="T42" i="3" s="1"/>
  <c r="AA42" i="3"/>
  <c r="V42" i="3"/>
  <c r="Z42" i="3" s="1"/>
  <c r="U42" i="3"/>
  <c r="Y42" i="3" s="1"/>
  <c r="AB42" i="3" s="1"/>
  <c r="AC42" i="3" s="1"/>
  <c r="W42" i="3" s="1"/>
  <c r="X42" i="3" s="1"/>
  <c r="AD41" i="3"/>
  <c r="AE41" i="3" s="1"/>
  <c r="T41" i="3" s="1"/>
  <c r="AA41" i="3"/>
  <c r="V41" i="3"/>
  <c r="Z41" i="3" s="1"/>
  <c r="U41" i="3"/>
  <c r="Y41" i="3" s="1"/>
  <c r="AB41" i="3" s="1"/>
  <c r="AC41" i="3"/>
  <c r="W41" i="3" s="1"/>
  <c r="X41" i="3" s="1"/>
  <c r="AD40" i="3"/>
  <c r="AE40" i="3" s="1"/>
  <c r="T40" i="3" s="1"/>
  <c r="AA40" i="3"/>
  <c r="V40" i="3"/>
  <c r="Z40" i="3" s="1"/>
  <c r="U40" i="3"/>
  <c r="Y40" i="3"/>
  <c r="AB40" i="3" s="1"/>
  <c r="AC40" i="3" s="1"/>
  <c r="W40" i="3" s="1"/>
  <c r="X40" i="3" s="1"/>
  <c r="AD39" i="3"/>
  <c r="AE39" i="3" s="1"/>
  <c r="T39" i="3" s="1"/>
  <c r="AA39" i="3"/>
  <c r="V39" i="3"/>
  <c r="Z39" i="3" s="1"/>
  <c r="U39" i="3"/>
  <c r="Y39" i="3" s="1"/>
  <c r="AB39" i="3" s="1"/>
  <c r="AC39" i="3" s="1"/>
  <c r="W39" i="3" s="1"/>
  <c r="X39" i="3" s="1"/>
  <c r="AD38" i="3"/>
  <c r="AE38" i="3" s="1"/>
  <c r="T38" i="3" s="1"/>
  <c r="AA38" i="3"/>
  <c r="V38" i="3"/>
  <c r="Z38" i="3"/>
  <c r="U38" i="3"/>
  <c r="Y38" i="3" s="1"/>
  <c r="AB38" i="3" s="1"/>
  <c r="AC38" i="3" s="1"/>
  <c r="W38" i="3" s="1"/>
  <c r="X38" i="3" s="1"/>
  <c r="AD37" i="3"/>
  <c r="AE37" i="3" s="1"/>
  <c r="T37" i="3" s="1"/>
  <c r="AA37" i="3"/>
  <c r="V37" i="3"/>
  <c r="Z37" i="3" s="1"/>
  <c r="U37" i="3"/>
  <c r="Y37" i="3" s="1"/>
  <c r="AB37" i="3" s="1"/>
  <c r="AC37" i="3"/>
  <c r="W37" i="3" s="1"/>
  <c r="X37" i="3" s="1"/>
  <c r="AD36" i="3"/>
  <c r="AE36" i="3" s="1"/>
  <c r="T36" i="3" s="1"/>
  <c r="AA36" i="3"/>
  <c r="V36" i="3"/>
  <c r="Z36" i="3" s="1"/>
  <c r="U36" i="3"/>
  <c r="Y36" i="3" s="1"/>
  <c r="AB36" i="3" s="1"/>
  <c r="AC36" i="3" s="1"/>
  <c r="W36" i="3" s="1"/>
  <c r="X36" i="3" s="1"/>
  <c r="AD35" i="3"/>
  <c r="AE35" i="3" s="1"/>
  <c r="T35" i="3" s="1"/>
  <c r="AA35" i="3"/>
  <c r="V35" i="3"/>
  <c r="Z35" i="3" s="1"/>
  <c r="U35" i="3"/>
  <c r="Y35" i="3" s="1"/>
  <c r="AB35" i="3" s="1"/>
  <c r="AC35" i="3" s="1"/>
  <c r="W35" i="3" s="1"/>
  <c r="X35" i="3" s="1"/>
  <c r="AD34" i="3"/>
  <c r="AE34" i="3" s="1"/>
  <c r="T34" i="3" s="1"/>
  <c r="AA34" i="3"/>
  <c r="V34" i="3"/>
  <c r="Z34" i="3" s="1"/>
  <c r="U34" i="3"/>
  <c r="Y34" i="3" s="1"/>
  <c r="AB34" i="3" s="1"/>
  <c r="AC34" i="3" s="1"/>
  <c r="W34" i="3" s="1"/>
  <c r="X34" i="3" s="1"/>
  <c r="AD33" i="3"/>
  <c r="AE33" i="3" s="1"/>
  <c r="T33" i="3" s="1"/>
  <c r="AA33" i="3"/>
  <c r="V33" i="3"/>
  <c r="Z33" i="3" s="1"/>
  <c r="U33" i="3"/>
  <c r="Y33" i="3" s="1"/>
  <c r="AB33" i="3" s="1"/>
  <c r="AC33" i="3"/>
  <c r="W33" i="3" s="1"/>
  <c r="X33" i="3" s="1"/>
  <c r="AD32" i="3"/>
  <c r="AE32" i="3" s="1"/>
  <c r="T32" i="3" s="1"/>
  <c r="AA32" i="3"/>
  <c r="V32" i="3"/>
  <c r="Z32" i="3" s="1"/>
  <c r="U32" i="3"/>
  <c r="Y32" i="3"/>
  <c r="AB32" i="3" s="1"/>
  <c r="AC32" i="3" s="1"/>
  <c r="W32" i="3" s="1"/>
  <c r="X32" i="3" s="1"/>
  <c r="AD31" i="3"/>
  <c r="AE31" i="3" s="1"/>
  <c r="T31" i="3" s="1"/>
  <c r="AA31" i="3"/>
  <c r="V31" i="3"/>
  <c r="Z31" i="3" s="1"/>
  <c r="U31" i="3"/>
  <c r="Y31" i="3" s="1"/>
  <c r="AB31" i="3" s="1"/>
  <c r="AC31" i="3" s="1"/>
  <c r="W31" i="3" s="1"/>
  <c r="X31" i="3" s="1"/>
  <c r="AD30" i="3"/>
  <c r="AE30" i="3" s="1"/>
  <c r="T30" i="3" s="1"/>
  <c r="AA30" i="3"/>
  <c r="V30" i="3"/>
  <c r="Z30" i="3"/>
  <c r="U30" i="3"/>
  <c r="Y30" i="3" s="1"/>
  <c r="AB30" i="3" s="1"/>
  <c r="AC30" i="3" s="1"/>
  <c r="W30" i="3" s="1"/>
  <c r="X30" i="3" s="1"/>
  <c r="AD29" i="3"/>
  <c r="AE29" i="3" s="1"/>
  <c r="T29" i="3" s="1"/>
  <c r="AA29" i="3"/>
  <c r="V23" i="3"/>
  <c r="Z23" i="3" s="1"/>
  <c r="AD28" i="3"/>
  <c r="AE28" i="3"/>
  <c r="AA28" i="3"/>
  <c r="V19" i="3"/>
  <c r="Z19" i="3" s="1"/>
  <c r="AD27" i="3"/>
  <c r="AE27" i="3" s="1"/>
  <c r="T27" i="3" s="1"/>
  <c r="AA27" i="3"/>
  <c r="V22" i="3"/>
  <c r="Z22" i="3" s="1"/>
  <c r="AD26" i="3"/>
  <c r="AE26" i="3"/>
  <c r="T26" i="3" s="1"/>
  <c r="U19" i="3"/>
  <c r="AA26" i="3"/>
  <c r="V25" i="3"/>
  <c r="AD25" i="3"/>
  <c r="AE25" i="3" s="1"/>
  <c r="T25" i="3" s="1"/>
  <c r="AA25" i="3"/>
  <c r="V15" i="3"/>
  <c r="Z15" i="3" s="1"/>
  <c r="AD24" i="3"/>
  <c r="AE24" i="3" s="1"/>
  <c r="T24" i="3" s="1"/>
  <c r="AA24" i="3"/>
  <c r="V18" i="3"/>
  <c r="Z18" i="3" s="1"/>
  <c r="AD23" i="3"/>
  <c r="AE23" i="3" s="1"/>
  <c r="T23" i="3" s="1"/>
  <c r="AA23" i="3"/>
  <c r="V14" i="3"/>
  <c r="AD22" i="3"/>
  <c r="AE22" i="3" s="1"/>
  <c r="T22" i="3" s="1"/>
  <c r="U23" i="3"/>
  <c r="AA22" i="3"/>
  <c r="V29" i="3"/>
  <c r="Z29" i="3" s="1"/>
  <c r="AD21" i="3"/>
  <c r="AE21" i="3" s="1"/>
  <c r="T21" i="3" s="1"/>
  <c r="AA21" i="3"/>
  <c r="V11" i="3"/>
  <c r="Z11" i="3" s="1"/>
  <c r="AD20" i="3"/>
  <c r="AE20" i="3" s="1"/>
  <c r="T20" i="3" s="1"/>
  <c r="AA20" i="3"/>
  <c r="V13" i="3"/>
  <c r="AD19" i="3"/>
  <c r="AE19" i="3" s="1"/>
  <c r="T19" i="3" s="1"/>
  <c r="U27" i="3"/>
  <c r="Y27" i="3" s="1"/>
  <c r="AB27" i="3" s="1"/>
  <c r="AC27" i="3" s="1"/>
  <c r="W27" i="3" s="1"/>
  <c r="X27" i="3" s="1"/>
  <c r="AA19" i="3"/>
  <c r="V17" i="3"/>
  <c r="Z17" i="3" s="1"/>
  <c r="AD18" i="3"/>
  <c r="AE18" i="3" s="1"/>
  <c r="T18" i="3" s="1"/>
  <c r="U24" i="3"/>
  <c r="AA18" i="3"/>
  <c r="V27" i="3"/>
  <c r="Z27" i="3" s="1"/>
  <c r="AD17" i="3"/>
  <c r="AE17" i="3" s="1"/>
  <c r="T17" i="3" s="1"/>
  <c r="AA17" i="3"/>
  <c r="V28" i="3"/>
  <c r="AD16" i="3"/>
  <c r="AE16" i="3" s="1"/>
  <c r="T16" i="3" s="1"/>
  <c r="U21" i="3"/>
  <c r="Y21" i="3"/>
  <c r="AB21" i="3" s="1"/>
  <c r="AC21" i="3" s="1"/>
  <c r="W21" i="3" s="1"/>
  <c r="X21" i="3" s="1"/>
  <c r="AA16" i="3"/>
  <c r="V16" i="3"/>
  <c r="AD15" i="3"/>
  <c r="AE15" i="3" s="1"/>
  <c r="T15" i="3" s="1"/>
  <c r="U17" i="3"/>
  <c r="AA15" i="3"/>
  <c r="V24" i="3"/>
  <c r="Z24" i="3" s="1"/>
  <c r="AD14" i="3"/>
  <c r="AE14" i="3"/>
  <c r="T14" i="3" s="1"/>
  <c r="AA14" i="3"/>
  <c r="V21" i="3"/>
  <c r="AD13" i="3"/>
  <c r="AE13" i="3" s="1"/>
  <c r="T13" i="3" s="1"/>
  <c r="U26" i="3"/>
  <c r="Y26" i="3"/>
  <c r="AB26" i="3" s="1"/>
  <c r="AC26" i="3" s="1"/>
  <c r="W26" i="3" s="1"/>
  <c r="X26" i="3" s="1"/>
  <c r="AA13" i="3"/>
  <c r="V12" i="3"/>
  <c r="AD12" i="3"/>
  <c r="AE12" i="3" s="1"/>
  <c r="T12" i="3" s="1"/>
  <c r="AA12" i="3"/>
  <c r="V26" i="3"/>
  <c r="AD11" i="3"/>
  <c r="AE11" i="3" s="1"/>
  <c r="T11" i="3" s="1"/>
  <c r="U12" i="3"/>
  <c r="Y12" i="3" s="1"/>
  <c r="AB12" i="3" s="1"/>
  <c r="AC12" i="3" s="1"/>
  <c r="W12" i="3" s="1"/>
  <c r="X12" i="3" s="1"/>
  <c r="U11" i="3"/>
  <c r="Y11" i="3" s="1"/>
  <c r="AB11" i="3" s="1"/>
  <c r="AC11" i="3" s="1"/>
  <c r="W11" i="3" s="1"/>
  <c r="X11" i="3" s="1"/>
  <c r="AA11" i="3"/>
  <c r="V10" i="3"/>
  <c r="Z10" i="3" s="1"/>
  <c r="AD10" i="3"/>
  <c r="AE10" i="3" s="1"/>
  <c r="T10" i="3" s="1"/>
  <c r="U14" i="3"/>
  <c r="Y14" i="3" s="1"/>
  <c r="AB14" i="3" s="1"/>
  <c r="AC14" i="3" s="1"/>
  <c r="W14" i="3" s="1"/>
  <c r="X14" i="3" s="1"/>
  <c r="AA10" i="3"/>
  <c r="V20" i="3"/>
  <c r="U21" i="2"/>
  <c r="Y21" i="2" s="1"/>
  <c r="AB21" i="2" s="1"/>
  <c r="AC21" i="2" s="1"/>
  <c r="W21" i="2" s="1"/>
  <c r="X21" i="2" s="1"/>
  <c r="AD11" i="2"/>
  <c r="AE11" i="2" s="1"/>
  <c r="AD12" i="2"/>
  <c r="AE12" i="2" s="1"/>
  <c r="AD13" i="2"/>
  <c r="AE13" i="2" s="1"/>
  <c r="AD14" i="2"/>
  <c r="AE14" i="2" s="1"/>
  <c r="AD15" i="2"/>
  <c r="AE15" i="2" s="1"/>
  <c r="AD16" i="2"/>
  <c r="AE16" i="2" s="1"/>
  <c r="AD17" i="2"/>
  <c r="AE17" i="2" s="1"/>
  <c r="AD18" i="2"/>
  <c r="AE18" i="2" s="1"/>
  <c r="AD19" i="2"/>
  <c r="AE19" i="2" s="1"/>
  <c r="AD20" i="2"/>
  <c r="AE20" i="2" s="1"/>
  <c r="AD21" i="2"/>
  <c r="AE21" i="2" s="1"/>
  <c r="T21" i="2" s="1"/>
  <c r="AD10" i="2"/>
  <c r="AE10" i="2" s="1"/>
  <c r="V18" i="2"/>
  <c r="AA10" i="2"/>
  <c r="AA11" i="2"/>
  <c r="V19" i="2"/>
  <c r="V21" i="2"/>
  <c r="Z21" i="2" s="1"/>
  <c r="AA12" i="2"/>
  <c r="V16" i="2"/>
  <c r="AA13" i="2"/>
  <c r="AA14" i="2"/>
  <c r="V11" i="2"/>
  <c r="AA15" i="2"/>
  <c r="V20" i="2"/>
  <c r="AA16" i="2"/>
  <c r="V15" i="2"/>
  <c r="AA17" i="2"/>
  <c r="AA18" i="2"/>
  <c r="AA19" i="2"/>
  <c r="AA20" i="2"/>
  <c r="V17" i="2"/>
  <c r="V14" i="2"/>
  <c r="V13" i="2"/>
  <c r="AA21" i="2"/>
  <c r="S24" i="1"/>
  <c r="W24" i="1" s="1"/>
  <c r="Z24" i="1" s="1"/>
  <c r="AA24" i="1" s="1"/>
  <c r="U24" i="1" s="1"/>
  <c r="S13" i="1"/>
  <c r="W13" i="1" s="1"/>
  <c r="Z13" i="1" s="1"/>
  <c r="AA13" i="1" s="1"/>
  <c r="U13" i="1" s="1"/>
  <c r="S14" i="1"/>
  <c r="W14" i="1"/>
  <c r="Z14" i="1" s="1"/>
  <c r="AA14" i="1"/>
  <c r="U14" i="1" s="1"/>
  <c r="T24" i="1"/>
  <c r="X24" i="1" s="1"/>
  <c r="T13" i="1"/>
  <c r="X13" i="1"/>
  <c r="T14" i="1"/>
  <c r="X14" i="1" s="1"/>
  <c r="Y13" i="1"/>
  <c r="S23" i="1"/>
  <c r="W23" i="1" s="1"/>
  <c r="Z23" i="1" s="1"/>
  <c r="AA23" i="1" s="1"/>
  <c r="U23" i="1" s="1"/>
  <c r="T23" i="1"/>
  <c r="X23" i="1" s="1"/>
  <c r="Y14" i="1"/>
  <c r="S22" i="1"/>
  <c r="W22" i="1" s="1"/>
  <c r="S15" i="1"/>
  <c r="W15" i="1" s="1"/>
  <c r="Z15" i="1" s="1"/>
  <c r="AA15" i="1" s="1"/>
  <c r="U15" i="1" s="1"/>
  <c r="T22" i="1"/>
  <c r="X22" i="1" s="1"/>
  <c r="T15" i="1"/>
  <c r="X15" i="1" s="1"/>
  <c r="Y15" i="1"/>
  <c r="S21" i="1"/>
  <c r="W21" i="1" s="1"/>
  <c r="Z21" i="1" s="1"/>
  <c r="AA21" i="1" s="1"/>
  <c r="U21" i="1" s="1"/>
  <c r="S16" i="1"/>
  <c r="W16" i="1" s="1"/>
  <c r="Z16" i="1" s="1"/>
  <c r="AA16" i="1" s="1"/>
  <c r="U16" i="1" s="1"/>
  <c r="T21" i="1"/>
  <c r="X21" i="1" s="1"/>
  <c r="T16" i="1"/>
  <c r="X16" i="1" s="1"/>
  <c r="Y16" i="1"/>
  <c r="S20" i="1"/>
  <c r="W20" i="1" s="1"/>
  <c r="Z20" i="1" s="1"/>
  <c r="AA20" i="1" s="1"/>
  <c r="U20" i="1" s="1"/>
  <c r="S17" i="1"/>
  <c r="W17" i="1" s="1"/>
  <c r="Z17" i="1" s="1"/>
  <c r="AA17" i="1" s="1"/>
  <c r="U17" i="1" s="1"/>
  <c r="T20" i="1"/>
  <c r="X20" i="1" s="1"/>
  <c r="T17" i="1"/>
  <c r="X17" i="1" s="1"/>
  <c r="Y17" i="1"/>
  <c r="S19" i="1"/>
  <c r="W19" i="1" s="1"/>
  <c r="Z19" i="1" s="1"/>
  <c r="AA19" i="1" s="1"/>
  <c r="U19" i="1" s="1"/>
  <c r="S18" i="1"/>
  <c r="W18" i="1" s="1"/>
  <c r="Z18" i="1" s="1"/>
  <c r="AA18" i="1" s="1"/>
  <c r="U18" i="1" s="1"/>
  <c r="T19" i="1"/>
  <c r="X19" i="1" s="1"/>
  <c r="T18" i="1"/>
  <c r="X18" i="1" s="1"/>
  <c r="Y18" i="1"/>
  <c r="Y19" i="1"/>
  <c r="Y20" i="1"/>
  <c r="Y21" i="1"/>
  <c r="Z22" i="1"/>
  <c r="AA22" i="1" s="1"/>
  <c r="U22" i="1" s="1"/>
  <c r="Y22" i="1"/>
  <c r="Y23" i="1"/>
  <c r="Y24" i="1"/>
  <c r="Z21" i="3"/>
  <c r="U29" i="3"/>
  <c r="Y29" i="3" s="1"/>
  <c r="AB29" i="3" s="1"/>
  <c r="AC29" i="3" s="1"/>
  <c r="W29" i="3" s="1"/>
  <c r="X29" i="3" s="1"/>
  <c r="Z20" i="3"/>
  <c r="Z13" i="3"/>
  <c r="U13" i="4"/>
  <c r="Y13" i="4" s="1"/>
  <c r="AB13" i="4" s="1"/>
  <c r="AC13" i="4" s="1"/>
  <c r="W13" i="4" s="1"/>
  <c r="X13" i="4" s="1"/>
  <c r="U20" i="4"/>
  <c r="Y20" i="4" s="1"/>
  <c r="AB20" i="4" s="1"/>
  <c r="AC20" i="4" s="1"/>
  <c r="W20" i="4" s="1"/>
  <c r="X20" i="4" s="1"/>
  <c r="Y12" i="4"/>
  <c r="AB12" i="4"/>
  <c r="AC12" i="4" s="1"/>
  <c r="W12" i="4"/>
  <c r="X12" i="4" s="1"/>
  <c r="U15" i="4"/>
  <c r="Y15" i="4" s="1"/>
  <c r="AB15" i="4" s="1"/>
  <c r="AC15" i="4"/>
  <c r="W15" i="4" s="1"/>
  <c r="X15" i="4" s="1"/>
  <c r="U17" i="4"/>
  <c r="Y17" i="4" s="1"/>
  <c r="AB17" i="4" s="1"/>
  <c r="AC17" i="4" s="1"/>
  <c r="W17" i="4" s="1"/>
  <c r="X17" i="4" s="1"/>
  <c r="Z13" i="4"/>
  <c r="U19" i="4"/>
  <c r="Y19" i="4" s="1"/>
  <c r="AB19" i="4" s="1"/>
  <c r="AC19" i="4" s="1"/>
  <c r="W19" i="4" s="1"/>
  <c r="X19" i="4" s="1"/>
  <c r="Z21" i="4"/>
  <c r="Z15" i="4"/>
  <c r="Z17" i="4"/>
  <c r="Z12" i="3"/>
  <c r="U10" i="3"/>
  <c r="Y10" i="3" s="1"/>
  <c r="AB10" i="3" s="1"/>
  <c r="AC10" i="3" s="1"/>
  <c r="W10" i="3" s="1"/>
  <c r="X10" i="3" s="1"/>
  <c r="Z28" i="3"/>
  <c r="Z16" i="3"/>
  <c r="U22" i="3"/>
  <c r="Y22" i="3" s="1"/>
  <c r="AB22" i="3" s="1"/>
  <c r="AC22" i="3" s="1"/>
  <c r="W22" i="3" s="1"/>
  <c r="X22" i="3" s="1"/>
  <c r="Y24" i="3"/>
  <c r="AB24" i="3" s="1"/>
  <c r="AC24" i="3" s="1"/>
  <c r="W24" i="3" s="1"/>
  <c r="X24" i="3" s="1"/>
  <c r="Z26" i="3"/>
  <c r="U16" i="3"/>
  <c r="Y16" i="3" s="1"/>
  <c r="AB16" i="3" s="1"/>
  <c r="AC16" i="3" s="1"/>
  <c r="W16" i="3" s="1"/>
  <c r="X16" i="3" s="1"/>
  <c r="U20" i="3"/>
  <c r="Y20" i="3" s="1"/>
  <c r="AB20" i="3" s="1"/>
  <c r="AC20" i="3" s="1"/>
  <c r="W20" i="3" s="1"/>
  <c r="X20" i="3" s="1"/>
  <c r="Y23" i="3"/>
  <c r="AB23" i="3" s="1"/>
  <c r="AC23" i="3" s="1"/>
  <c r="W23" i="3" s="1"/>
  <c r="X23" i="3" s="1"/>
  <c r="Y17" i="3"/>
  <c r="AB17" i="3"/>
  <c r="AC17" i="3" s="1"/>
  <c r="W17" i="3" s="1"/>
  <c r="X17" i="3" s="1"/>
  <c r="U18" i="3"/>
  <c r="Y18" i="3" s="1"/>
  <c r="AB18" i="3" s="1"/>
  <c r="AC18" i="3" s="1"/>
  <c r="W18" i="3" s="1"/>
  <c r="X18" i="3" s="1"/>
  <c r="Y19" i="3"/>
  <c r="AB19" i="3"/>
  <c r="AC19" i="3" s="1"/>
  <c r="W19" i="3" s="1"/>
  <c r="X19" i="3" s="1"/>
  <c r="U13" i="3"/>
  <c r="Y13" i="3" s="1"/>
  <c r="AB13" i="3" s="1"/>
  <c r="AC13" i="3" s="1"/>
  <c r="W13" i="3" s="1"/>
  <c r="X13" i="3" s="1"/>
  <c r="Z14" i="3"/>
  <c r="Z25" i="3"/>
  <c r="U15" i="3"/>
  <c r="Y15" i="3" s="1"/>
  <c r="AB15" i="3" s="1"/>
  <c r="AC15" i="3" s="1"/>
  <c r="W15" i="3" s="1"/>
  <c r="X15" i="3" s="1"/>
  <c r="T28" i="3"/>
  <c r="U28" i="3"/>
  <c r="Y28" i="3" s="1"/>
  <c r="AB28" i="3" s="1"/>
  <c r="AC28" i="3" s="1"/>
  <c r="W28" i="3" s="1"/>
  <c r="X28" i="3" s="1"/>
  <c r="U25" i="3"/>
  <c r="Y25" i="3" s="1"/>
  <c r="AB25" i="3" s="1"/>
  <c r="AC25" i="3" s="1"/>
  <c r="W25" i="3" s="1"/>
  <c r="X25" i="3" s="1"/>
  <c r="Y14" i="4"/>
  <c r="AB14" i="4" s="1"/>
  <c r="AC14" i="4" s="1"/>
  <c r="W14" i="4" s="1"/>
  <c r="X14" i="4" s="1"/>
  <c r="Y10" i="4"/>
  <c r="AB10" i="4" s="1"/>
  <c r="AC10" i="4" s="1"/>
  <c r="W10" i="4" s="1"/>
  <c r="X10" i="4" s="1"/>
  <c r="AC16" i="4"/>
  <c r="W16" i="4" s="1"/>
  <c r="X16" i="4" s="1"/>
  <c r="T12" i="2" l="1"/>
  <c r="U12" i="2" s="1"/>
  <c r="T10" i="2"/>
  <c r="U10" i="2" s="1"/>
  <c r="Z13" i="2"/>
  <c r="Z12" i="2"/>
  <c r="T18" i="2"/>
  <c r="U18" i="2" s="1"/>
  <c r="Z15" i="2"/>
  <c r="Z14" i="2"/>
  <c r="T14" i="2"/>
  <c r="U14" i="2" s="1"/>
  <c r="Z20" i="2"/>
  <c r="T11" i="2"/>
  <c r="U11" i="2" s="1"/>
  <c r="T17" i="2"/>
  <c r="U17" i="2" s="1"/>
  <c r="Z17" i="2"/>
  <c r="Z11" i="2"/>
  <c r="Z19" i="2"/>
  <c r="T19" i="2"/>
  <c r="U19" i="2" s="1"/>
  <c r="Z10" i="2"/>
  <c r="Z18" i="2"/>
  <c r="T20" i="2"/>
  <c r="U20" i="2" s="1"/>
  <c r="T13" i="2"/>
  <c r="U13" i="2" s="1"/>
  <c r="Z16" i="2"/>
  <c r="T15" i="2"/>
  <c r="U15" i="2" s="1"/>
  <c r="T16" i="2"/>
  <c r="U16" i="2" s="1"/>
  <c r="Y20" i="2" l="1"/>
  <c r="AB20" i="2" s="1"/>
  <c r="Y16" i="2"/>
  <c r="AB16" i="2" s="1"/>
  <c r="Y12" i="2"/>
  <c r="AB12" i="2" s="1"/>
  <c r="Y11" i="2"/>
  <c r="AB11" i="2" s="1"/>
  <c r="Y18" i="2"/>
  <c r="AB18" i="2" s="1"/>
  <c r="Y10" i="2"/>
  <c r="AB10" i="2" s="1"/>
  <c r="Y17" i="2"/>
  <c r="AB17" i="2" s="1"/>
  <c r="Y19" i="2"/>
  <c r="AB19" i="2" s="1"/>
  <c r="Y14" i="2"/>
  <c r="AB14" i="2" s="1"/>
  <c r="Y13" i="2"/>
  <c r="AB13" i="2" s="1"/>
  <c r="Y15" i="2"/>
  <c r="AB15" i="2" s="1"/>
  <c r="AC20" i="2" l="1"/>
  <c r="AC17" i="2"/>
  <c r="AC14" i="2"/>
  <c r="AC11" i="2"/>
  <c r="AC13" i="2"/>
  <c r="AC10" i="2"/>
  <c r="AC12" i="2"/>
  <c r="AC15" i="2"/>
  <c r="AC16" i="2"/>
  <c r="AC19" i="2"/>
  <c r="AC18" i="2"/>
  <c r="W12" i="2" l="1"/>
  <c r="W10" i="2"/>
  <c r="W18" i="2"/>
  <c r="W15" i="2"/>
  <c r="W11" i="2"/>
  <c r="W13" i="2"/>
  <c r="W14" i="2"/>
  <c r="W20" i="2"/>
  <c r="W17" i="2"/>
  <c r="W19" i="2"/>
  <c r="W16" i="2"/>
  <c r="X13" i="2" l="1"/>
  <c r="X15" i="2"/>
  <c r="X14" i="2"/>
  <c r="X16" i="2"/>
  <c r="X17" i="2"/>
  <c r="X20" i="2"/>
  <c r="X12" i="2"/>
  <c r="X11" i="2"/>
  <c r="X10" i="2"/>
  <c r="X18" i="2"/>
  <c r="X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00000000-0006-0000-00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00000000-0006-0000-01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00000000-0006-0000-02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00000000-0006-0000-03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<sst xmlns="http://schemas.openxmlformats.org/spreadsheetml/2006/main" count="212" uniqueCount="68">
  <si>
    <t>HRVATSKI ŠPORTSKO</t>
  </si>
  <si>
    <t>"LOV RIBE UDICOM NA PLOVAK"</t>
  </si>
  <si>
    <t>RIBOLOVNI SAVEZ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</si>
  <si>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</si>
  <si>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</si>
  <si>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</si>
  <si>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</si>
  <si>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</si>
  <si>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</si>
  <si>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</si>
  <si>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</si>
  <si>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</si>
  <si>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</si>
  <si>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</si>
  <si>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</si>
  <si>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bod</t>
  </si>
  <si>
    <t>grama</t>
  </si>
  <si>
    <t>težina</t>
  </si>
  <si>
    <t>PLASMAN</t>
  </si>
  <si>
    <t>POJEDINAČNI PLASMAN</t>
  </si>
  <si>
    <t>IME I PREZIME</t>
  </si>
  <si>
    <t>PRVENSTVO HRVATSKE - II. LIGA 2010 - ZAPAD - SENIORI</t>
  </si>
  <si>
    <t>najslabiji rezultat</t>
  </si>
  <si>
    <t>max</t>
  </si>
  <si>
    <t>22.09.2013. Mačkovec</t>
  </si>
  <si>
    <t>PRVENSTVO HRVATSKE  2014 - MLADEŽ U 18</t>
  </si>
  <si>
    <t>21.09.2013. Mačkovec</t>
  </si>
  <si>
    <t>PRVENSTVO HRVATSKE  2014 - MLADEŽ U 23</t>
  </si>
  <si>
    <t>03.05.2014. Veleševac</t>
  </si>
  <si>
    <t>04.05.2014. Veleševac</t>
  </si>
  <si>
    <t>31.05.2014. Banova Jaruga</t>
  </si>
  <si>
    <t>01.06.2014. Banova Jaruga</t>
  </si>
  <si>
    <t>05.07.2014. Ivanec</t>
  </si>
  <si>
    <t>06.07.2014. Ivanec</t>
  </si>
  <si>
    <t>SSRDMŽ</t>
  </si>
  <si>
    <t>Glavatica Futtura Sensas Prelog</t>
  </si>
  <si>
    <t>Klen Sveta Marija</t>
  </si>
  <si>
    <t>Smuđ Goričan</t>
  </si>
  <si>
    <t>TSH Sensas Som.si Čakovec</t>
  </si>
  <si>
    <t>Drava Donji Mihaljevec</t>
  </si>
  <si>
    <t>Komorski Adriana</t>
  </si>
  <si>
    <t>Strbad Sara</t>
  </si>
  <si>
    <t>Zdravković Robertina</t>
  </si>
  <si>
    <t>Oreški Sanja</t>
  </si>
  <si>
    <t>Mihalac Rebeka</t>
  </si>
  <si>
    <t>Orač Lidija</t>
  </si>
  <si>
    <t>Vadla Ivana</t>
  </si>
  <si>
    <t>Horvat Nina</t>
  </si>
  <si>
    <t>Vlašić Simona</t>
  </si>
  <si>
    <t>Karas Peklenica</t>
  </si>
  <si>
    <t>26.04. 
Stara Graba Turčišće</t>
  </si>
  <si>
    <t>31.05. 
SRC Novakovec</t>
  </si>
  <si>
    <t>21.06.
 Stara Mura Žabnik</t>
  </si>
  <si>
    <t>02.08. 
SRC Palovec</t>
  </si>
  <si>
    <t>06.09. 
Retencija Selnica</t>
  </si>
  <si>
    <t>LIGA SENIORKI MEĐIMURSKE ŽUPANIJE 2026.</t>
  </si>
  <si>
    <t>Natjecanje:</t>
  </si>
  <si>
    <t>Mjesto i vrijeme održavanja:</t>
  </si>
  <si>
    <t>Organizator:</t>
  </si>
  <si>
    <t>Domaćin:</t>
  </si>
  <si>
    <t>Natjecateljska staza:</t>
  </si>
  <si>
    <t>R.br.</t>
  </si>
  <si>
    <t xml:space="preserve">PREZIME I IME </t>
  </si>
  <si>
    <t>EKIPA / MJESTO</t>
  </si>
  <si>
    <t>Bodova</t>
  </si>
  <si>
    <t>St. broj</t>
  </si>
  <si>
    <t>Plasman</t>
  </si>
  <si>
    <r>
      <rPr>
        <sz val="9"/>
        <rFont val="Arial"/>
        <family val="2"/>
        <charset val="238"/>
      </rPr>
      <t xml:space="preserve">04.10. </t>
    </r>
    <r>
      <rPr>
        <sz val="8"/>
        <rFont val="Arial"/>
        <family val="2"/>
        <charset val="238"/>
      </rPr>
      <t xml:space="preserve">
Šudergraba Mađarinke Kotoriba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</si>
</sst>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18"/>
      <name val="Arial"/>
      <family val="2"/>
      <charset val="238"/>
    </font>
    <font>
      <sz val="10"/>
      <name val="Arial"/>
      <charset val="238"/>
    </font>
    <font>
      <sz val="9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2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shrinkToFit="1"/>
      <protection hidden="1"/>
    </xf>
    <xf numFmtId="3" fontId="8" fillId="0" borderId="4" xfId="0" applyNumberFormat="1" applyFont="1" applyBorder="1" applyAlignment="1" applyProtection="1">
      <alignment horizontal="right" vertical="center" shrinkToFit="1"/>
      <protection hidden="1"/>
    </xf>
    <xf numFmtId="0" fontId="2" fillId="0" borderId="5" xfId="0" applyFont="1" applyBorder="1" applyAlignment="1" applyProtection="1">
      <alignment horizontal="center" vertical="center" shrinkToFit="1"/>
      <protection hidden="1"/>
    </xf>
    <xf numFmtId="3" fontId="8" fillId="0" borderId="6" xfId="0" applyNumberFormat="1" applyFont="1" applyBorder="1" applyAlignment="1" applyProtection="1">
      <alignment horizontal="right" vertical="center" shrinkToFit="1"/>
      <protection hidden="1"/>
    </xf>
    <xf numFmtId="0" fontId="0" fillId="0" borderId="0" xfId="0" applyAlignment="1">
      <alignment vertical="center"/>
    </xf>
    <xf numFmtId="0" fontId="7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shrinkToFit="1"/>
      <protection hidden="1"/>
    </xf>
    <xf numFmtId="3" fontId="8" fillId="0" borderId="10" xfId="0" applyNumberFormat="1" applyFont="1" applyBorder="1" applyAlignment="1" applyProtection="1">
      <alignment horizontal="right" vertical="center" shrinkToFit="1"/>
      <protection hidden="1"/>
    </xf>
    <xf numFmtId="0" fontId="2" fillId="0" borderId="11" xfId="0" applyFont="1" applyBorder="1" applyAlignment="1" applyProtection="1">
      <alignment horizontal="center" vertical="center" shrinkToFit="1"/>
      <protection hidden="1"/>
    </xf>
    <xf numFmtId="3" fontId="8" fillId="0" borderId="12" xfId="0" applyNumberFormat="1" applyFont="1" applyBorder="1" applyAlignment="1" applyProtection="1">
      <alignment horizontal="right" vertical="center" shrinkToFit="1"/>
      <protection hidden="1"/>
    </xf>
    <xf numFmtId="0" fontId="8" fillId="0" borderId="9" xfId="0" applyFont="1" applyBorder="1" applyAlignment="1" applyProtection="1">
      <alignment horizontal="center" vertical="center" shrinkToFit="1"/>
      <protection hidden="1"/>
    </xf>
    <xf numFmtId="3" fontId="8" fillId="0" borderId="13" xfId="0" applyNumberFormat="1" applyFont="1" applyBorder="1" applyAlignment="1" applyProtection="1">
      <alignment horizontal="right" vertical="center" shrinkToFit="1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shrinkToFit="1"/>
      <protection hidden="1"/>
    </xf>
    <xf numFmtId="3" fontId="8" fillId="0" borderId="17" xfId="0" applyNumberFormat="1" applyFont="1" applyBorder="1" applyAlignment="1" applyProtection="1">
      <alignment horizontal="right" vertical="center" shrinkToFit="1"/>
      <protection hidden="1"/>
    </xf>
    <xf numFmtId="0" fontId="8" fillId="0" borderId="16" xfId="0" applyFont="1" applyBorder="1" applyAlignment="1" applyProtection="1">
      <alignment horizontal="center" vertical="center" shrinkToFit="1"/>
      <protection hidden="1"/>
    </xf>
    <xf numFmtId="0" fontId="9" fillId="0" borderId="17" xfId="0" applyFont="1" applyBorder="1" applyAlignment="1" applyProtection="1">
      <alignment horizontal="center" vertical="center" shrinkToFit="1"/>
      <protection hidden="1"/>
    </xf>
    <xf numFmtId="0" fontId="7" fillId="0" borderId="0" xfId="0" applyFont="1" applyAlignment="1">
      <alignment horizontal="center"/>
    </xf>
    <xf numFmtId="3" fontId="0" fillId="0" borderId="0" xfId="0" applyNumberFormat="1"/>
    <xf numFmtId="3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18" xfId="0" applyBorder="1"/>
    <xf numFmtId="3" fontId="0" fillId="0" borderId="18" xfId="0" applyNumberFormat="1" applyBorder="1"/>
    <xf numFmtId="0" fontId="2" fillId="0" borderId="19" xfId="0" applyFont="1" applyBorder="1" applyAlignment="1" applyProtection="1">
      <alignment horizontal="left" vertical="center" shrinkToFit="1"/>
      <protection hidden="1"/>
    </xf>
    <xf numFmtId="3" fontId="7" fillId="0" borderId="6" xfId="0" applyNumberFormat="1" applyFont="1" applyBorder="1" applyAlignment="1" applyProtection="1">
      <alignment horizontal="right" vertical="center" shrinkToFit="1"/>
      <protection hidden="1"/>
    </xf>
    <xf numFmtId="3" fontId="7" fillId="0" borderId="4" xfId="0" applyNumberFormat="1" applyFont="1" applyBorder="1" applyAlignment="1" applyProtection="1">
      <alignment horizontal="right" vertical="center" shrinkToFit="1"/>
      <protection hidden="1"/>
    </xf>
    <xf numFmtId="0" fontId="7" fillId="0" borderId="5" xfId="0" applyFont="1" applyBorder="1" applyAlignment="1" applyProtection="1">
      <alignment horizontal="center" vertical="center" shrinkToFit="1"/>
      <protection hidden="1"/>
    </xf>
    <xf numFmtId="0" fontId="9" fillId="0" borderId="4" xfId="0" applyFont="1" applyBorder="1" applyAlignment="1" applyProtection="1">
      <alignment horizontal="center" vertical="center" shrinkToFit="1"/>
      <protection hidden="1"/>
    </xf>
    <xf numFmtId="0" fontId="2" fillId="0" borderId="20" xfId="0" applyFont="1" applyBorder="1" applyAlignment="1" applyProtection="1">
      <alignment horizontal="left" vertical="center" shrinkToFit="1"/>
      <protection hidden="1"/>
    </xf>
    <xf numFmtId="0" fontId="7" fillId="0" borderId="7" xfId="0" applyFont="1" applyBorder="1" applyAlignment="1" applyProtection="1">
      <alignment horizontal="left" vertical="center" shrinkToFit="1"/>
      <protection hidden="1"/>
    </xf>
    <xf numFmtId="3" fontId="7" fillId="0" borderId="12" xfId="0" applyNumberFormat="1" applyFont="1" applyBorder="1" applyAlignment="1" applyProtection="1">
      <alignment horizontal="right" vertical="center" shrinkToFit="1"/>
      <protection hidden="1"/>
    </xf>
    <xf numFmtId="3" fontId="7" fillId="0" borderId="10" xfId="0" applyNumberFormat="1" applyFont="1" applyBorder="1" applyAlignment="1" applyProtection="1">
      <alignment horizontal="right" vertical="center" shrinkToFit="1"/>
      <protection hidden="1"/>
    </xf>
    <xf numFmtId="0" fontId="2" fillId="0" borderId="21" xfId="0" applyFont="1" applyBorder="1" applyAlignment="1" applyProtection="1">
      <alignment horizontal="left" vertical="center" shrinkToFit="1"/>
      <protection hidden="1"/>
    </xf>
    <xf numFmtId="0" fontId="7" fillId="0" borderId="14" xfId="0" applyFont="1" applyBorder="1" applyAlignment="1" applyProtection="1">
      <alignment horizontal="left" vertical="center" shrinkToFit="1"/>
      <protection hidden="1"/>
    </xf>
    <xf numFmtId="0" fontId="2" fillId="0" borderId="22" xfId="0" applyFont="1" applyBorder="1" applyAlignment="1" applyProtection="1">
      <alignment horizontal="center" vertical="center" shrinkToFit="1"/>
      <protection hidden="1"/>
    </xf>
    <xf numFmtId="3" fontId="7" fillId="0" borderId="23" xfId="0" applyNumberFormat="1" applyFont="1" applyBorder="1" applyAlignment="1" applyProtection="1">
      <alignment horizontal="right" vertical="center" shrinkToFit="1"/>
      <protection hidden="1"/>
    </xf>
    <xf numFmtId="3" fontId="7" fillId="0" borderId="17" xfId="0" applyNumberFormat="1" applyFont="1" applyBorder="1" applyAlignment="1" applyProtection="1">
      <alignment horizontal="right" vertical="center" shrinkToFit="1"/>
      <protection hidden="1"/>
    </xf>
    <xf numFmtId="0" fontId="2" fillId="0" borderId="0" xfId="0" applyFont="1" applyAlignment="1" applyProtection="1">
      <alignment horizontal="left" vertical="center" shrinkToFit="1"/>
      <protection hidden="1"/>
    </xf>
    <xf numFmtId="0" fontId="7" fillId="0" borderId="0" xfId="0" applyFont="1" applyAlignment="1" applyProtection="1">
      <alignment horizontal="left" vertical="center" shrinkToFit="1"/>
      <protection hidden="1"/>
    </xf>
    <xf numFmtId="0" fontId="7" fillId="0" borderId="0" xfId="0" applyFont="1" applyAlignment="1" applyProtection="1">
      <alignment horizontal="center" vertical="center" shrinkToFit="1"/>
      <protection hidden="1"/>
    </xf>
    <xf numFmtId="3" fontId="7" fillId="0" borderId="0" xfId="0" applyNumberFormat="1" applyFont="1" applyAlignment="1" applyProtection="1">
      <alignment horizontal="right" vertical="center" shrinkToFit="1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0" fillId="0" borderId="25" xfId="0" applyBorder="1"/>
    <xf numFmtId="3" fontId="7" fillId="0" borderId="5" xfId="0" applyNumberFormat="1" applyFont="1" applyBorder="1" applyAlignment="1" applyProtection="1">
      <alignment horizontal="right" vertical="center" shrinkToFit="1"/>
      <protection hidden="1"/>
    </xf>
    <xf numFmtId="3" fontId="7" fillId="0" borderId="22" xfId="0" applyNumberFormat="1" applyFont="1" applyBorder="1" applyAlignment="1" applyProtection="1">
      <alignment horizontal="right" vertical="center" shrinkToFit="1"/>
      <protection hidden="1"/>
    </xf>
    <xf numFmtId="0" fontId="8" fillId="0" borderId="3" xfId="0" applyFont="1" applyBorder="1" applyAlignment="1" applyProtection="1">
      <alignment horizontal="center" vertical="center" shrinkToFit="1"/>
      <protection hidden="1"/>
    </xf>
    <xf numFmtId="3" fontId="8" fillId="0" borderId="5" xfId="0" applyNumberFormat="1" applyFont="1" applyBorder="1" applyAlignment="1" applyProtection="1">
      <alignment horizontal="right" vertical="center" shrinkToFit="1"/>
      <protection hidden="1"/>
    </xf>
    <xf numFmtId="3" fontId="8" fillId="0" borderId="11" xfId="0" applyNumberFormat="1" applyFont="1" applyBorder="1" applyAlignment="1" applyProtection="1">
      <alignment horizontal="right" vertical="center" shrinkToFit="1"/>
      <protection hidden="1"/>
    </xf>
    <xf numFmtId="3" fontId="8" fillId="0" borderId="22" xfId="0" applyNumberFormat="1" applyFont="1" applyBorder="1" applyAlignment="1" applyProtection="1">
      <alignment horizontal="right" vertical="center" shrinkToFit="1"/>
      <protection hidden="1"/>
    </xf>
    <xf numFmtId="3" fontId="0" fillId="0" borderId="0" xfId="0" applyNumberFormat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3" fontId="8" fillId="0" borderId="27" xfId="0" applyNumberFormat="1" applyFont="1" applyBorder="1" applyAlignment="1" applyProtection="1">
      <alignment horizontal="right" vertical="center" shrinkToFit="1"/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0" fontId="2" fillId="2" borderId="0" xfId="0" applyFont="1" applyFill="1" applyAlignment="1">
      <alignment horizontal="center" vertical="center" wrapText="1"/>
    </xf>
    <xf numFmtId="3" fontId="7" fillId="0" borderId="2" xfId="0" applyNumberFormat="1" applyFont="1" applyBorder="1" applyAlignment="1" applyProtection="1">
      <alignment horizontal="right" vertical="center" shrinkToFit="1"/>
      <protection hidden="1"/>
    </xf>
    <xf numFmtId="0" fontId="1" fillId="2" borderId="2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3" fontId="10" fillId="2" borderId="18" xfId="0" applyNumberFormat="1" applyFont="1" applyFill="1" applyBorder="1" applyAlignment="1">
      <alignment horizontal="center" vertical="center"/>
    </xf>
    <xf numFmtId="3" fontId="10" fillId="2" borderId="31" xfId="0" applyNumberFormat="1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10" fillId="2" borderId="32" xfId="0" applyNumberFormat="1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/>
    </xf>
    <xf numFmtId="3" fontId="10" fillId="2" borderId="34" xfId="0" applyNumberFormat="1" applyFont="1" applyFill="1" applyBorder="1" applyAlignment="1">
      <alignment horizontal="center"/>
    </xf>
    <xf numFmtId="3" fontId="10" fillId="2" borderId="35" xfId="0" applyNumberFormat="1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3" fontId="10" fillId="2" borderId="30" xfId="0" applyNumberFormat="1" applyFont="1" applyFill="1" applyBorder="1" applyAlignment="1">
      <alignment horizontal="center"/>
    </xf>
    <xf numFmtId="3" fontId="10" fillId="2" borderId="37" xfId="0" applyNumberFormat="1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10" fillId="2" borderId="38" xfId="0" applyFont="1" applyFill="1" applyBorder="1" applyAlignment="1">
      <alignment horizontal="center"/>
    </xf>
    <xf numFmtId="3" fontId="10" fillId="2" borderId="39" xfId="0" applyNumberFormat="1" applyFont="1" applyFill="1" applyBorder="1" applyAlignment="1">
      <alignment horizontal="center"/>
    </xf>
    <xf numFmtId="3" fontId="10" fillId="2" borderId="26" xfId="0" applyNumberFormat="1" applyFont="1" applyFill="1" applyBorder="1" applyAlignment="1">
      <alignment horizontal="center"/>
    </xf>
    <xf numFmtId="0" fontId="10" fillId="2" borderId="40" xfId="0" applyFont="1" applyFill="1" applyBorder="1" applyAlignment="1">
      <alignment horizontal="center"/>
    </xf>
    <xf numFmtId="3" fontId="10" fillId="2" borderId="41" xfId="0" applyNumberFormat="1" applyFont="1" applyFill="1" applyBorder="1" applyAlignment="1">
      <alignment horizontal="center"/>
    </xf>
    <xf numFmtId="3" fontId="10" fillId="2" borderId="42" xfId="0" applyNumberFormat="1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/>
    </xf>
    <xf numFmtId="0" fontId="0" fillId="2" borderId="32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0" fillId="0" borderId="0" xfId="0" applyFont="1"/>
    <xf numFmtId="9" fontId="0" fillId="0" borderId="0" xfId="0" applyNumberFormat="1"/>
    <xf numFmtId="0" fontId="8" fillId="0" borderId="7" xfId="0" applyFont="1" applyBorder="1" applyAlignment="1" applyProtection="1">
      <alignment horizontal="left" vertical="center" shrinkToFit="1"/>
      <protection hidden="1"/>
    </xf>
    <xf numFmtId="0" fontId="10" fillId="2" borderId="43" xfId="0" applyFont="1" applyFill="1" applyBorder="1" applyAlignment="1">
      <alignment horizontal="center" vertical="center"/>
    </xf>
    <xf numFmtId="3" fontId="10" fillId="2" borderId="44" xfId="0" applyNumberFormat="1" applyFont="1" applyFill="1" applyBorder="1" applyAlignment="1">
      <alignment horizontal="center"/>
    </xf>
    <xf numFmtId="3" fontId="10" fillId="2" borderId="24" xfId="0" applyNumberFormat="1" applyFont="1" applyFill="1" applyBorder="1" applyAlignment="1">
      <alignment horizontal="center"/>
    </xf>
    <xf numFmtId="3" fontId="10" fillId="2" borderId="29" xfId="0" applyNumberFormat="1" applyFont="1" applyFill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 shrinkToFit="1"/>
      <protection hidden="1"/>
    </xf>
    <xf numFmtId="0" fontId="2" fillId="0" borderId="14" xfId="0" applyFont="1" applyBorder="1" applyAlignment="1" applyProtection="1">
      <alignment horizontal="center" vertical="center" shrinkToFit="1"/>
      <protection hidden="1"/>
    </xf>
    <xf numFmtId="0" fontId="7" fillId="0" borderId="22" xfId="0" applyFont="1" applyBorder="1" applyAlignment="1" applyProtection="1">
      <alignment horizontal="center" vertical="center" shrinkToFit="1"/>
      <protection hidden="1"/>
    </xf>
    <xf numFmtId="9" fontId="2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6" xfId="0" applyFont="1" applyFill="1" applyBorder="1" applyAlignment="1">
      <alignment horizontal="center" vertical="center" wrapText="1"/>
    </xf>
    <xf numFmtId="0" fontId="8" fillId="0" borderId="28" xfId="0" applyFont="1" applyBorder="1" applyAlignment="1" applyProtection="1">
      <alignment horizontal="left" vertical="center" shrinkToFit="1"/>
      <protection hidden="1"/>
    </xf>
    <xf numFmtId="0" fontId="7" fillId="0" borderId="28" xfId="0" applyFont="1" applyBorder="1" applyAlignment="1" applyProtection="1">
      <alignment horizontal="left" vertical="center" shrinkToFit="1"/>
      <protection hidden="1"/>
    </xf>
    <xf numFmtId="0" fontId="6" fillId="3" borderId="63" xfId="0" applyFont="1" applyFill="1" applyBorder="1" applyAlignment="1" applyProtection="1">
      <alignment shrinkToFit="1"/>
      <protection hidden="1"/>
    </xf>
    <xf numFmtId="0" fontId="6" fillId="3" borderId="7" xfId="0" applyFont="1" applyFill="1" applyBorder="1" applyAlignment="1" applyProtection="1">
      <alignment shrinkToFit="1"/>
      <protection hidden="1"/>
    </xf>
    <xf numFmtId="0" fontId="10" fillId="3" borderId="63" xfId="0" applyFont="1" applyFill="1" applyBorder="1" applyAlignment="1" applyProtection="1">
      <alignment shrinkToFit="1"/>
      <protection hidden="1"/>
    </xf>
    <xf numFmtId="0" fontId="10" fillId="3" borderId="7" xfId="0" applyFont="1" applyFill="1" applyBorder="1" applyAlignment="1" applyProtection="1">
      <alignment shrinkToFit="1"/>
      <protection hidden="1"/>
    </xf>
    <xf numFmtId="1" fontId="10" fillId="3" borderId="6" xfId="0" applyNumberFormat="1" applyFont="1" applyFill="1" applyBorder="1" applyAlignment="1" applyProtection="1">
      <alignment horizontal="right" shrinkToFit="1"/>
      <protection hidden="1"/>
    </xf>
    <xf numFmtId="1" fontId="10" fillId="3" borderId="12" xfId="0" applyNumberFormat="1" applyFont="1" applyFill="1" applyBorder="1" applyAlignment="1" applyProtection="1">
      <alignment horizontal="right" shrinkToFit="1"/>
      <protection hidden="1"/>
    </xf>
    <xf numFmtId="0" fontId="6" fillId="3" borderId="5" xfId="0" applyFont="1" applyFill="1" applyBorder="1" applyAlignment="1" applyProtection="1">
      <alignment horizontal="center" shrinkToFit="1"/>
      <protection hidden="1"/>
    </xf>
    <xf numFmtId="0" fontId="6" fillId="3" borderId="11" xfId="0" applyFont="1" applyFill="1" applyBorder="1" applyAlignment="1" applyProtection="1">
      <alignment horizont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3" fontId="10" fillId="0" borderId="2" xfId="0" applyNumberFormat="1" applyFont="1" applyBorder="1" applyAlignment="1" applyProtection="1">
      <alignment horizontal="right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3" fontId="10" fillId="0" borderId="6" xfId="0" applyNumberFormat="1" applyFont="1" applyBorder="1" applyAlignment="1" applyProtection="1">
      <alignment horizontal="right" vertical="center" shrinkToFit="1"/>
      <protection hidden="1"/>
    </xf>
    <xf numFmtId="3" fontId="10" fillId="0" borderId="4" xfId="0" applyNumberFormat="1" applyFont="1" applyBorder="1" applyAlignment="1" applyProtection="1">
      <alignment horizontal="right" vertical="center" shrinkToFit="1"/>
      <protection hidden="1"/>
    </xf>
    <xf numFmtId="0" fontId="6" fillId="0" borderId="9" xfId="0" applyFont="1" applyBorder="1" applyAlignment="1" applyProtection="1">
      <alignment horizontal="center" vertical="center" shrinkToFit="1"/>
      <protection hidden="1"/>
    </xf>
    <xf numFmtId="3" fontId="10" fillId="0" borderId="10" xfId="0" applyNumberFormat="1" applyFont="1" applyBorder="1" applyAlignment="1" applyProtection="1">
      <alignment horizontal="right" vertical="center" shrinkToFit="1"/>
      <protection hidden="1"/>
    </xf>
    <xf numFmtId="0" fontId="6" fillId="0" borderId="11" xfId="0" applyFont="1" applyBorder="1" applyAlignment="1" applyProtection="1">
      <alignment horizontal="center" vertical="center" shrinkToFit="1"/>
      <protection hidden="1"/>
    </xf>
    <xf numFmtId="3" fontId="10" fillId="0" borderId="12" xfId="0" applyNumberFormat="1" applyFont="1" applyBorder="1" applyAlignment="1" applyProtection="1">
      <alignment horizontal="right" vertical="center" shrinkToFit="1"/>
      <protection hidden="1"/>
    </xf>
    <xf numFmtId="0" fontId="16" fillId="3" borderId="34" xfId="1" applyFill="1" applyBorder="1" applyAlignment="1" applyProtection="1">
      <alignment vertical="center"/>
      <protection hidden="1"/>
    </xf>
    <xf numFmtId="0" fontId="16" fillId="3" borderId="64" xfId="1" applyFill="1" applyBorder="1" applyAlignment="1" applyProtection="1">
      <alignment horizontal="center" vertical="center"/>
      <protection hidden="1"/>
    </xf>
    <xf numFmtId="0" fontId="6" fillId="3" borderId="64" xfId="1" applyFont="1" applyFill="1" applyBorder="1" applyAlignment="1" applyProtection="1">
      <alignment horizontal="left" vertical="center"/>
      <protection hidden="1"/>
    </xf>
    <xf numFmtId="0" fontId="16" fillId="3" borderId="64" xfId="1" applyFill="1" applyBorder="1" applyProtection="1">
      <protection hidden="1"/>
    </xf>
    <xf numFmtId="0" fontId="16" fillId="3" borderId="64" xfId="1" applyFill="1" applyBorder="1" applyAlignment="1" applyProtection="1">
      <alignment vertical="center"/>
      <protection hidden="1"/>
    </xf>
    <xf numFmtId="0" fontId="16" fillId="3" borderId="36" xfId="1" applyFill="1" applyBorder="1" applyAlignment="1" applyProtection="1">
      <alignment vertical="center"/>
      <protection hidden="1"/>
    </xf>
    <xf numFmtId="0" fontId="16" fillId="0" borderId="0" xfId="1" applyProtection="1">
      <protection hidden="1"/>
    </xf>
    <xf numFmtId="0" fontId="6" fillId="0" borderId="0" xfId="1" applyFont="1" applyProtection="1">
      <protection hidden="1"/>
    </xf>
    <xf numFmtId="0" fontId="16" fillId="3" borderId="39" xfId="1" applyFill="1" applyBorder="1" applyAlignment="1" applyProtection="1">
      <alignment vertical="center"/>
      <protection hidden="1"/>
    </xf>
    <xf numFmtId="0" fontId="16" fillId="3" borderId="0" xfId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16" fillId="3" borderId="0" xfId="1" applyFill="1" applyProtection="1">
      <protection hidden="1"/>
    </xf>
    <xf numFmtId="0" fontId="6" fillId="3" borderId="40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left" vertical="center"/>
      <protection hidden="1"/>
    </xf>
    <xf numFmtId="0" fontId="16" fillId="3" borderId="0" xfId="1" applyFill="1" applyAlignment="1" applyProtection="1">
      <alignment vertical="center"/>
      <protection hidden="1"/>
    </xf>
    <xf numFmtId="0" fontId="16" fillId="3" borderId="40" xfId="1" applyFill="1" applyBorder="1" applyAlignment="1" applyProtection="1">
      <alignment vertical="center"/>
      <protection hidden="1"/>
    </xf>
    <xf numFmtId="0" fontId="16" fillId="0" borderId="0" xfId="1" applyAlignment="1" applyProtection="1">
      <alignment horizontal="center"/>
      <protection hidden="1"/>
    </xf>
    <xf numFmtId="0" fontId="16" fillId="3" borderId="65" xfId="1" applyFill="1" applyBorder="1" applyAlignment="1" applyProtection="1">
      <alignment vertical="center"/>
      <protection hidden="1"/>
    </xf>
    <xf numFmtId="0" fontId="16" fillId="3" borderId="66" xfId="1" applyFill="1" applyBorder="1" applyAlignment="1" applyProtection="1">
      <alignment horizontal="center" vertical="center"/>
      <protection hidden="1"/>
    </xf>
    <xf numFmtId="0" fontId="6" fillId="3" borderId="66" xfId="1" applyFont="1" applyFill="1" applyBorder="1" applyAlignment="1" applyProtection="1">
      <alignment horizontal="left" vertical="center"/>
      <protection hidden="1"/>
    </xf>
    <xf numFmtId="0" fontId="16" fillId="3" borderId="66" xfId="1" applyFill="1" applyBorder="1" applyProtection="1">
      <protection hidden="1"/>
    </xf>
    <xf numFmtId="0" fontId="16" fillId="3" borderId="66" xfId="1" applyFill="1" applyBorder="1" applyAlignment="1" applyProtection="1">
      <alignment vertical="center"/>
      <protection hidden="1"/>
    </xf>
    <xf numFmtId="0" fontId="16" fillId="3" borderId="67" xfId="1" applyFill="1" applyBorder="1" applyAlignment="1" applyProtection="1">
      <alignment vertical="center"/>
      <protection hidden="1"/>
    </xf>
    <xf numFmtId="0" fontId="16" fillId="0" borderId="68" xfId="1" applyBorder="1" applyAlignment="1" applyProtection="1">
      <alignment horizontal="center"/>
      <protection hidden="1"/>
    </xf>
    <xf numFmtId="0" fontId="16" fillId="0" borderId="0" xfId="1" applyAlignment="1" applyProtection="1">
      <alignment horizontal="right"/>
      <protection hidden="1"/>
    </xf>
    <xf numFmtId="0" fontId="17" fillId="2" borderId="58" xfId="1" applyFont="1" applyFill="1" applyBorder="1" applyAlignment="1" applyProtection="1">
      <alignment horizontal="center" vertical="center" wrapText="1"/>
      <protection hidden="1"/>
    </xf>
    <xf numFmtId="0" fontId="16" fillId="2" borderId="68" xfId="1" applyFill="1" applyBorder="1" applyAlignment="1" applyProtection="1">
      <alignment horizontal="left" vertical="center"/>
      <protection hidden="1"/>
    </xf>
    <xf numFmtId="0" fontId="16" fillId="2" borderId="68" xfId="1" applyFill="1" applyBorder="1" applyAlignment="1" applyProtection="1">
      <alignment horizontal="center" vertical="center"/>
      <protection hidden="1"/>
    </xf>
    <xf numFmtId="0" fontId="16" fillId="2" borderId="68" xfId="1" applyFill="1" applyBorder="1" applyAlignment="1" applyProtection="1">
      <alignment horizontal="center" vertical="center" wrapText="1"/>
      <protection hidden="1"/>
    </xf>
    <xf numFmtId="0" fontId="10" fillId="2" borderId="57" xfId="1" applyFont="1" applyFill="1" applyBorder="1" applyAlignment="1" applyProtection="1">
      <alignment horizontal="center" vertical="center" wrapText="1"/>
      <protection hidden="1"/>
    </xf>
    <xf numFmtId="0" fontId="16" fillId="0" borderId="0" xfId="1" applyAlignment="1" applyProtection="1">
      <alignment horizontal="center" vertical="center" wrapText="1"/>
      <protection hidden="1"/>
    </xf>
    <xf numFmtId="0" fontId="16" fillId="3" borderId="34" xfId="1" applyFill="1" applyBorder="1" applyAlignment="1" applyProtection="1">
      <alignment horizontal="center"/>
      <protection hidden="1"/>
    </xf>
    <xf numFmtId="0" fontId="6" fillId="3" borderId="64" xfId="1" applyFont="1" applyFill="1" applyBorder="1" applyAlignment="1" applyProtection="1">
      <alignment shrinkToFit="1"/>
      <protection hidden="1"/>
    </xf>
    <xf numFmtId="0" fontId="16" fillId="3" borderId="64" xfId="1" applyFill="1" applyBorder="1" applyAlignment="1" applyProtection="1">
      <alignment shrinkToFit="1"/>
      <protection hidden="1"/>
    </xf>
    <xf numFmtId="1" fontId="16" fillId="3" borderId="64" xfId="1" applyNumberFormat="1" applyFill="1" applyBorder="1" applyAlignment="1" applyProtection="1">
      <alignment horizontal="right" shrinkToFit="1"/>
      <protection hidden="1"/>
    </xf>
    <xf numFmtId="0" fontId="16" fillId="3" borderId="64" xfId="1" applyFill="1" applyBorder="1" applyAlignment="1" applyProtection="1">
      <alignment horizontal="center" shrinkToFit="1"/>
      <protection hidden="1"/>
    </xf>
    <xf numFmtId="0" fontId="6" fillId="3" borderId="36" xfId="1" applyFont="1" applyFill="1" applyBorder="1" applyAlignment="1" applyProtection="1">
      <alignment horizontal="center" shrinkToFit="1"/>
      <protection hidden="1"/>
    </xf>
    <xf numFmtId="0" fontId="6" fillId="0" borderId="0" xfId="1" applyFont="1" applyAlignment="1" applyProtection="1">
      <alignment horizontal="center"/>
      <protection hidden="1"/>
    </xf>
    <xf numFmtId="0" fontId="16" fillId="3" borderId="39" xfId="1" applyFill="1" applyBorder="1" applyAlignment="1" applyProtection="1">
      <alignment horizontal="center"/>
      <protection hidden="1"/>
    </xf>
    <xf numFmtId="0" fontId="6" fillId="3" borderId="0" xfId="1" applyFont="1" applyFill="1" applyAlignment="1" applyProtection="1">
      <alignment shrinkToFit="1"/>
      <protection hidden="1"/>
    </xf>
    <xf numFmtId="0" fontId="16" fillId="3" borderId="0" xfId="1" applyFill="1" applyAlignment="1" applyProtection="1">
      <alignment shrinkToFit="1"/>
      <protection hidden="1"/>
    </xf>
    <xf numFmtId="1" fontId="16" fillId="3" borderId="0" xfId="1" applyNumberFormat="1" applyFill="1" applyAlignment="1" applyProtection="1">
      <alignment horizontal="right" shrinkToFit="1"/>
      <protection hidden="1"/>
    </xf>
    <xf numFmtId="0" fontId="16" fillId="3" borderId="0" xfId="1" applyFill="1" applyAlignment="1" applyProtection="1">
      <alignment horizontal="center" shrinkToFit="1"/>
      <protection hidden="1"/>
    </xf>
    <xf numFmtId="0" fontId="6" fillId="3" borderId="40" xfId="1" applyFont="1" applyFill="1" applyBorder="1" applyAlignment="1" applyProtection="1">
      <alignment horizontal="center" shrinkToFit="1"/>
      <protection hidden="1"/>
    </xf>
    <xf numFmtId="0" fontId="16" fillId="3" borderId="65" xfId="1" applyFill="1" applyBorder="1" applyAlignment="1" applyProtection="1">
      <alignment horizontal="center"/>
      <protection hidden="1"/>
    </xf>
    <xf numFmtId="0" fontId="6" fillId="3" borderId="66" xfId="1" applyFont="1" applyFill="1" applyBorder="1" applyAlignment="1" applyProtection="1">
      <alignment shrinkToFit="1"/>
      <protection hidden="1"/>
    </xf>
    <xf numFmtId="0" fontId="16" fillId="3" borderId="66" xfId="1" applyFill="1" applyBorder="1" applyAlignment="1" applyProtection="1">
      <alignment shrinkToFit="1"/>
      <protection hidden="1"/>
    </xf>
    <xf numFmtId="1" fontId="16" fillId="3" borderId="66" xfId="1" applyNumberFormat="1" applyFill="1" applyBorder="1" applyAlignment="1" applyProtection="1">
      <alignment horizontal="right" shrinkToFit="1"/>
      <protection hidden="1"/>
    </xf>
    <xf numFmtId="0" fontId="16" fillId="3" borderId="66" xfId="1" applyFill="1" applyBorder="1" applyAlignment="1" applyProtection="1">
      <alignment horizontal="center" shrinkToFit="1"/>
      <protection hidden="1"/>
    </xf>
    <xf numFmtId="0" fontId="6" fillId="3" borderId="67" xfId="1" applyFont="1" applyFill="1" applyBorder="1" applyAlignment="1" applyProtection="1">
      <alignment horizontal="center" shrinkToFit="1"/>
      <protection hidden="1"/>
    </xf>
    <xf numFmtId="0" fontId="6" fillId="0" borderId="0" xfId="1" applyFont="1" applyAlignment="1" applyProtection="1">
      <alignment shrinkToFit="1"/>
      <protection hidden="1"/>
    </xf>
    <xf numFmtId="0" fontId="16" fillId="0" borderId="0" xfId="1" applyAlignment="1" applyProtection="1">
      <alignment shrinkToFit="1"/>
      <protection hidden="1"/>
    </xf>
    <xf numFmtId="1" fontId="16" fillId="0" borderId="0" xfId="1" applyNumberFormat="1" applyAlignment="1" applyProtection="1">
      <alignment horizontal="right" shrinkToFit="1"/>
      <protection hidden="1"/>
    </xf>
    <xf numFmtId="0" fontId="16" fillId="0" borderId="0" xfId="1" applyAlignment="1" applyProtection="1">
      <alignment horizontal="center" shrinkToFit="1"/>
      <protection hidden="1"/>
    </xf>
    <xf numFmtId="0" fontId="6" fillId="0" borderId="0" xfId="1" applyFont="1" applyAlignment="1" applyProtection="1">
      <alignment horizontal="center" shrinkToFit="1"/>
      <protection hidden="1"/>
    </xf>
    <xf numFmtId="1" fontId="16" fillId="2" borderId="68" xfId="1" applyNumberFormat="1" applyFill="1" applyBorder="1" applyAlignment="1" applyProtection="1">
      <alignment horizontal="center" vertical="center"/>
      <protection hidden="1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" fillId="2" borderId="46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2" fillId="2" borderId="61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46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5" fillId="2" borderId="62" xfId="0" applyFont="1" applyFill="1" applyBorder="1" applyAlignment="1" applyProtection="1">
      <alignment horizontal="center" vertical="center" wrapText="1"/>
      <protection locked="0"/>
    </xf>
    <xf numFmtId="0" fontId="5" fillId="2" borderId="50" xfId="0" applyFont="1" applyFill="1" applyBorder="1" applyAlignment="1" applyProtection="1">
      <alignment horizontal="center" vertical="center" wrapText="1"/>
      <protection locked="0"/>
    </xf>
    <xf numFmtId="0" fontId="1" fillId="2" borderId="62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5" fillId="2" borderId="57" xfId="0" applyFont="1" applyFill="1" applyBorder="1" applyAlignment="1" applyProtection="1">
      <alignment horizontal="center" vertical="center" wrapText="1"/>
      <protection locked="0"/>
    </xf>
    <xf numFmtId="0" fontId="5" fillId="2" borderId="56" xfId="0" applyFont="1" applyFill="1" applyBorder="1" applyAlignment="1" applyProtection="1">
      <alignment horizontal="center" vertical="center" wrapText="1"/>
      <protection locked="0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wrapText="1"/>
    </xf>
    <xf numFmtId="0" fontId="1" fillId="2" borderId="48" xfId="0" applyFont="1" applyFill="1" applyBorder="1" applyAlignment="1">
      <alignment horizontal="center" wrapText="1"/>
    </xf>
    <xf numFmtId="0" fontId="1" fillId="2" borderId="44" xfId="0" applyFont="1" applyFill="1" applyBorder="1" applyAlignment="1">
      <alignment horizontal="center" wrapText="1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11" fillId="2" borderId="55" xfId="0" applyFont="1" applyFill="1" applyBorder="1" applyAlignment="1" applyProtection="1">
      <alignment horizontal="center" vertical="center" wrapText="1"/>
      <protection locked="0"/>
    </xf>
    <xf numFmtId="0" fontId="11" fillId="2" borderId="56" xfId="0" applyFont="1" applyFill="1" applyBorder="1" applyAlignment="1" applyProtection="1">
      <alignment horizontal="center" vertical="center" wrapText="1"/>
      <protection locked="0"/>
    </xf>
    <xf numFmtId="0" fontId="5" fillId="2" borderId="58" xfId="0" applyFont="1" applyFill="1" applyBorder="1" applyAlignment="1" applyProtection="1">
      <alignment horizontal="center" vertical="center" wrapText="1"/>
      <protection locked="0"/>
    </xf>
    <xf numFmtId="0" fontId="5" fillId="2" borderId="55" xfId="0" applyFont="1" applyFill="1" applyBorder="1" applyAlignment="1" applyProtection="1">
      <alignment horizontal="center" vertical="center" wrapText="1"/>
      <protection locked="0"/>
    </xf>
  </cellXfs>
  <cellStyles count="2">
    <cellStyle name="Normalno" xfId="0" builtinId="0"/>
    <cellStyle name="Normalno 2" xfId="1" xr:uid="{8915CE09-48AC-42CD-9DAF-6A10031703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66675</xdr:rowOff>
    </xdr:from>
    <xdr:to>
      <xdr:col>1</xdr:col>
      <xdr:colOff>523875</xdr:colOff>
      <xdr:row>5</xdr:row>
      <xdr:rowOff>123825</xdr:rowOff>
    </xdr:to>
    <xdr:pic macro="[0]!ekipno">
      <xdr:nvPicPr>
        <xdr:cNvPr id="1101" name="Picture 1" descr="grb HŠRS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90525"/>
          <a:ext cx="828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142875</xdr:rowOff>
    </xdr:from>
    <xdr:to>
      <xdr:col>5</xdr:col>
      <xdr:colOff>657225</xdr:colOff>
      <xdr:row>5</xdr:row>
      <xdr:rowOff>133350</xdr:rowOff>
    </xdr:to>
    <xdr:pic macro="[1]!proglašenje">
      <xdr:nvPicPr>
        <xdr:cNvPr id="2" name="Picture 8" descr="grb HŠRS 3">
          <a:extLst>
            <a:ext uri="{FF2B5EF4-FFF2-40B4-BE49-F238E27FC236}">
              <a16:creationId xmlns:a16="http://schemas.microsoft.com/office/drawing/2014/main" id="{34AB0295-B41E-4F94-9C81-35FE9935F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42875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43865</xdr:colOff>
      <xdr:row>0</xdr:row>
      <xdr:rowOff>9525</xdr:rowOff>
    </xdr:from>
    <xdr:to>
      <xdr:col>1</xdr:col>
      <xdr:colOff>508585</xdr:colOff>
      <xdr:row>2</xdr:row>
      <xdr:rowOff>228600</xdr:rowOff>
    </xdr:to>
    <xdr:pic macro="[0]!pojedinačn0">
      <xdr:nvPicPr>
        <xdr:cNvPr id="2193" name="Picture 1">
          <a:extLst>
            <a:ext uri="{FF2B5EF4-FFF2-40B4-BE49-F238E27FC236}">
              <a16:creationId xmlns:a16="http://schemas.microsoft.com/office/drawing/2014/main" id="{00000000-0008-0000-0100-00009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486306</xdr:colOff>
      <xdr:row>4</xdr:row>
      <xdr:rowOff>133350</xdr:rowOff>
    </xdr:from>
    <xdr:to>
      <xdr:col>1</xdr:col>
      <xdr:colOff>913869</xdr:colOff>
      <xdr:row>5</xdr:row>
      <xdr:rowOff>209550</xdr:rowOff>
    </xdr:to>
    <xdr:pic macro="[0]!sortpoprezimenu">
      <xdr:nvPicPr>
        <xdr:cNvPr id="2194" name="Picture 1">
          <a:extLst>
            <a:ext uri="{FF2B5EF4-FFF2-40B4-BE49-F238E27FC236}">
              <a16:creationId xmlns:a16="http://schemas.microsoft.com/office/drawing/2014/main" id="{00000000-0008-0000-01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9206" y="121920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228600</xdr:rowOff>
    </xdr:to>
    <xdr:pic macro="[0]!pojedinačn0">
      <xdr:nvPicPr>
        <xdr:cNvPr id="3264" name="Picture 1" descr="grb HŠRS 2">
          <a:extLst>
            <a:ext uri="{FF2B5EF4-FFF2-40B4-BE49-F238E27FC236}">
              <a16:creationId xmlns:a16="http://schemas.microsoft.com/office/drawing/2014/main" id="{00000000-0008-0000-0200-0000C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4</xdr:row>
      <xdr:rowOff>133350</xdr:rowOff>
    </xdr:from>
    <xdr:to>
      <xdr:col>1</xdr:col>
      <xdr:colOff>923925</xdr:colOff>
      <xdr:row>5</xdr:row>
      <xdr:rowOff>209550</xdr:rowOff>
    </xdr:to>
    <xdr:pic macro="[0]!sortpoprezimenu">
      <xdr:nvPicPr>
        <xdr:cNvPr id="3265" name="Picture 3">
          <a:extLst>
            <a:ext uri="{FF2B5EF4-FFF2-40B4-BE49-F238E27FC236}">
              <a16:creationId xmlns:a16="http://schemas.microsoft.com/office/drawing/2014/main" id="{00000000-0008-0000-0200-0000C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1219200"/>
          <a:ext cx="447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4</xdr:row>
      <xdr:rowOff>133350</xdr:rowOff>
    </xdr:from>
    <xdr:to>
      <xdr:col>1</xdr:col>
      <xdr:colOff>923925</xdr:colOff>
      <xdr:row>5</xdr:row>
      <xdr:rowOff>209550</xdr:rowOff>
    </xdr:to>
    <xdr:pic macro="[0]!sortpoprezimenu18">
      <xdr:nvPicPr>
        <xdr:cNvPr id="3266" name="Picture 6">
          <a:extLst>
            <a:ext uri="{FF2B5EF4-FFF2-40B4-BE49-F238E27FC236}">
              <a16:creationId xmlns:a16="http://schemas.microsoft.com/office/drawing/2014/main" id="{00000000-0008-0000-0200-0000C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1219200"/>
          <a:ext cx="447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228600</xdr:rowOff>
    </xdr:to>
    <xdr:pic macro="[0]!pojedinačn0">
      <xdr:nvPicPr>
        <xdr:cNvPr id="4228" name="Picture 1" descr="grb HŠRS 2">
          <a:extLst>
            <a:ext uri="{FF2B5EF4-FFF2-40B4-BE49-F238E27FC236}">
              <a16:creationId xmlns:a16="http://schemas.microsoft.com/office/drawing/2014/main" id="{00000000-0008-0000-0300-00008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4</xdr:row>
      <xdr:rowOff>133350</xdr:rowOff>
    </xdr:from>
    <xdr:to>
      <xdr:col>1</xdr:col>
      <xdr:colOff>923925</xdr:colOff>
      <xdr:row>5</xdr:row>
      <xdr:rowOff>209550</xdr:rowOff>
    </xdr:to>
    <xdr:pic macro="[0]!sortpoprezimenu23">
      <xdr:nvPicPr>
        <xdr:cNvPr id="4229" name="Picture 3">
          <a:extLst>
            <a:ext uri="{FF2B5EF4-FFF2-40B4-BE49-F238E27FC236}">
              <a16:creationId xmlns:a16="http://schemas.microsoft.com/office/drawing/2014/main" id="{00000000-0008-0000-0300-000085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1219200"/>
          <a:ext cx="447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Seniorke\1.kolo%20Seniorke.xls" TargetMode="External"/><Relationship Id="rId1" Type="http://schemas.openxmlformats.org/officeDocument/2006/relationships/externalLinkPath" Target="1.kolo%20Senio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nos rezultata"/>
      <sheetName val="Upis rezultata "/>
      <sheetName val="Dnevnik natjecanja"/>
      <sheetName val="Pojedinačni plasman"/>
      <sheetName val="Ispis pojedinačnog plasmana"/>
      <sheetName val="Analiza natjecanja"/>
      <sheetName val="Dijagram težine"/>
      <sheetName val="Prijavnica"/>
      <sheetName val="1.kolo Seniorke"/>
    </sheetNames>
    <definedNames>
      <definedName name="proglašenje"/>
    </definedNames>
    <sheetDataSet>
      <sheetData sheetId="0">
        <row r="2">
          <cell r="H2" t="str">
            <v>1.kolo lige Seniorke</v>
          </cell>
        </row>
        <row r="4">
          <cell r="H4" t="str">
            <v>Stara Graba Turčišće</v>
          </cell>
        </row>
        <row r="5">
          <cell r="H5" t="str">
            <v>Turčišće 26.04.2026.</v>
          </cell>
        </row>
        <row r="7">
          <cell r="H7" t="str">
            <v>SSRD MŽ</v>
          </cell>
        </row>
        <row r="9">
          <cell r="H9" t="str">
            <v>SENIORKE</v>
          </cell>
        </row>
        <row r="13">
          <cell r="H13" t="str">
            <v>Ribica Turčišće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 t="str">
            <v>Strbad Sara</v>
          </cell>
          <cell r="C6" t="str">
            <v>Drava Donji Mihaljevec</v>
          </cell>
          <cell r="D6">
            <v>5860</v>
          </cell>
          <cell r="E6">
            <v>4</v>
          </cell>
          <cell r="F6">
            <v>1</v>
          </cell>
        </row>
        <row r="7">
          <cell r="B7" t="str">
            <v>Oreški Sanja</v>
          </cell>
          <cell r="C7" t="str">
            <v>Karas Peklenica</v>
          </cell>
          <cell r="D7">
            <v>5340</v>
          </cell>
          <cell r="E7">
            <v>7</v>
          </cell>
          <cell r="F7">
            <v>2</v>
          </cell>
        </row>
        <row r="8">
          <cell r="B8" t="str">
            <v>Komorski Adriana</v>
          </cell>
          <cell r="C8" t="str">
            <v>Drava Donji Mihaljevec</v>
          </cell>
          <cell r="D8">
            <v>5260</v>
          </cell>
          <cell r="E8">
            <v>2</v>
          </cell>
          <cell r="F8">
            <v>3</v>
          </cell>
        </row>
        <row r="9">
          <cell r="B9" t="str">
            <v>Vlašić Simona</v>
          </cell>
          <cell r="C9" t="str">
            <v>Tsh Sensas som.si Čakovec</v>
          </cell>
          <cell r="D9">
            <v>4330</v>
          </cell>
          <cell r="E9">
            <v>5</v>
          </cell>
          <cell r="F9">
            <v>4</v>
          </cell>
        </row>
        <row r="10">
          <cell r="B10" t="str">
            <v>Orač Lidija</v>
          </cell>
          <cell r="C10" t="str">
            <v>Klen Sveta Marija</v>
          </cell>
          <cell r="D10">
            <v>2835</v>
          </cell>
          <cell r="E10">
            <v>1</v>
          </cell>
          <cell r="F10">
            <v>5</v>
          </cell>
        </row>
        <row r="11">
          <cell r="B11" t="str">
            <v>Horvat Nina</v>
          </cell>
          <cell r="C11" t="str">
            <v>Smuđ Goričan</v>
          </cell>
          <cell r="D11">
            <v>2430</v>
          </cell>
          <cell r="E11">
            <v>6</v>
          </cell>
          <cell r="F11">
            <v>6</v>
          </cell>
        </row>
        <row r="12">
          <cell r="B12" t="str">
            <v>Vadla Ivana</v>
          </cell>
          <cell r="C12" t="str">
            <v>Klen Sveta Marija</v>
          </cell>
          <cell r="D12">
            <v>2035</v>
          </cell>
          <cell r="E12">
            <v>3</v>
          </cell>
          <cell r="F12">
            <v>7</v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</row>
        <row r="15"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</row>
        <row r="17"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</row>
        <row r="18"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</row>
      </sheetData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2:AA25"/>
  <sheetViews>
    <sheetView showRowColHeaders="0" zoomScale="75" workbookViewId="0">
      <selection activeCell="AC8" sqref="AC8"/>
    </sheetView>
  </sheetViews>
  <sheetFormatPr defaultRowHeight="12.75" x14ac:dyDescent="0.2"/>
  <cols>
    <col min="1" max="1" width="4.5703125" style="1" customWidth="1"/>
    <col min="2" max="2" width="17.140625" customWidth="1"/>
    <col min="3" max="3" width="5.7109375" customWidth="1"/>
    <col min="4" max="4" width="9.42578125" customWidth="1"/>
    <col min="5" max="5" width="5.7109375" customWidth="1"/>
    <col min="6" max="6" width="9.42578125" customWidth="1"/>
    <col min="7" max="7" width="5.7109375" customWidth="1"/>
    <col min="8" max="8" width="9.42578125" customWidth="1"/>
    <col min="9" max="9" width="5.7109375" customWidth="1"/>
    <col min="10" max="10" width="9.42578125" customWidth="1"/>
    <col min="11" max="11" width="5.7109375" customWidth="1"/>
    <col min="12" max="12" width="9.42578125" customWidth="1"/>
    <col min="13" max="13" width="5.85546875" customWidth="1"/>
    <col min="14" max="14" width="9.42578125" customWidth="1"/>
    <col min="15" max="15" width="5.7109375" customWidth="1"/>
    <col min="16" max="16" width="9.42578125" customWidth="1"/>
    <col min="17" max="17" width="5.7109375" customWidth="1"/>
    <col min="18" max="18" width="9.42578125" customWidth="1"/>
    <col min="19" max="19" width="6.28515625" customWidth="1"/>
    <col min="20" max="20" width="11" customWidth="1"/>
    <col min="21" max="21" width="10" bestFit="1" customWidth="1"/>
    <col min="23" max="23" width="0" hidden="1" customWidth="1"/>
    <col min="24" max="24" width="15.5703125" hidden="1" customWidth="1"/>
    <col min="25" max="25" width="0" hidden="1" customWidth="1"/>
    <col min="26" max="26" width="16.7109375" hidden="1" customWidth="1"/>
    <col min="27" max="27" width="0" hidden="1" customWidth="1"/>
  </cols>
  <sheetData>
    <row r="2" spans="1:27" x14ac:dyDescent="0.2"/>
    <row r="4" spans="1:27" ht="23.25" x14ac:dyDescent="0.35">
      <c r="C4" s="2" t="s">
        <v>0</v>
      </c>
      <c r="D4" s="3"/>
      <c r="K4" s="105" t="s">
        <v>1</v>
      </c>
    </row>
    <row r="5" spans="1:27" ht="23.25" x14ac:dyDescent="0.2">
      <c r="C5" s="4" t="s">
        <v>2</v>
      </c>
      <c r="K5" s="106" t="s">
        <v>21</v>
      </c>
    </row>
    <row r="6" spans="1:27" ht="23.25" x14ac:dyDescent="0.2">
      <c r="K6" s="107" t="s">
        <v>3</v>
      </c>
    </row>
    <row r="7" spans="1:27" ht="13.5" thickBot="1" x14ac:dyDescent="0.25"/>
    <row r="8" spans="1:27" ht="20.25" customHeight="1" thickTop="1" x14ac:dyDescent="0.2">
      <c r="A8" s="219" t="s">
        <v>4</v>
      </c>
      <c r="B8" s="222" t="s">
        <v>5</v>
      </c>
      <c r="C8" s="195" t="s">
        <v>6</v>
      </c>
      <c r="D8" s="196"/>
      <c r="E8" s="217" t="s">
        <v>7</v>
      </c>
      <c r="F8" s="218"/>
      <c r="G8" s="195" t="s">
        <v>8</v>
      </c>
      <c r="H8" s="196"/>
      <c r="I8" s="217" t="s">
        <v>9</v>
      </c>
      <c r="J8" s="218"/>
      <c r="K8" s="195" t="s">
        <v>10</v>
      </c>
      <c r="L8" s="196"/>
      <c r="M8" s="217" t="s">
        <v>11</v>
      </c>
      <c r="N8" s="218"/>
      <c r="O8" s="195" t="s">
        <v>12</v>
      </c>
      <c r="P8" s="196"/>
      <c r="Q8" s="217" t="s">
        <v>13</v>
      </c>
      <c r="R8" s="196"/>
      <c r="S8" s="205" t="s">
        <v>14</v>
      </c>
      <c r="T8" s="206"/>
      <c r="U8" s="207"/>
    </row>
    <row r="9" spans="1:27" ht="27.75" customHeight="1" x14ac:dyDescent="0.2">
      <c r="A9" s="220"/>
      <c r="B9" s="223"/>
      <c r="C9" s="225"/>
      <c r="D9" s="226"/>
      <c r="E9" s="215"/>
      <c r="F9" s="227"/>
      <c r="G9" s="228"/>
      <c r="H9" s="216"/>
      <c r="I9" s="215"/>
      <c r="J9" s="227"/>
      <c r="K9" s="228"/>
      <c r="L9" s="216"/>
      <c r="M9" s="215"/>
      <c r="N9" s="227"/>
      <c r="O9" s="228"/>
      <c r="P9" s="216"/>
      <c r="Q9" s="215"/>
      <c r="R9" s="216"/>
      <c r="S9" s="208"/>
      <c r="T9" s="209"/>
      <c r="U9" s="210"/>
    </row>
    <row r="10" spans="1:27" x14ac:dyDescent="0.2">
      <c r="A10" s="221"/>
      <c r="B10" s="224"/>
      <c r="C10" s="91"/>
      <c r="D10" s="92"/>
      <c r="E10" s="93"/>
      <c r="F10" s="94"/>
      <c r="G10" s="95"/>
      <c r="H10" s="96"/>
      <c r="I10" s="93"/>
      <c r="J10" s="94"/>
      <c r="K10" s="95"/>
      <c r="L10" s="96"/>
      <c r="M10" s="93"/>
      <c r="N10" s="94"/>
      <c r="O10" s="95"/>
      <c r="P10" s="96"/>
      <c r="Q10" s="93"/>
      <c r="R10" s="96"/>
      <c r="S10" s="95"/>
      <c r="T10" s="97"/>
      <c r="U10" s="69"/>
    </row>
    <row r="11" spans="1:27" ht="15.75" x14ac:dyDescent="0.2">
      <c r="A11" s="52"/>
      <c r="B11" s="62"/>
      <c r="C11" s="91" t="s">
        <v>15</v>
      </c>
      <c r="D11" s="92" t="s">
        <v>16</v>
      </c>
      <c r="E11" s="98" t="s">
        <v>15</v>
      </c>
      <c r="F11" s="99" t="s">
        <v>16</v>
      </c>
      <c r="G11" s="91" t="s">
        <v>15</v>
      </c>
      <c r="H11" s="92" t="s">
        <v>16</v>
      </c>
      <c r="I11" s="98" t="s">
        <v>15</v>
      </c>
      <c r="J11" s="99" t="s">
        <v>16</v>
      </c>
      <c r="K11" s="91" t="s">
        <v>15</v>
      </c>
      <c r="L11" s="92" t="s">
        <v>16</v>
      </c>
      <c r="M11" s="98" t="s">
        <v>15</v>
      </c>
      <c r="N11" s="99" t="s">
        <v>16</v>
      </c>
      <c r="O11" s="91" t="s">
        <v>15</v>
      </c>
      <c r="P11" s="92" t="s">
        <v>16</v>
      </c>
      <c r="Q11" s="98" t="s">
        <v>15</v>
      </c>
      <c r="R11" s="92" t="s">
        <v>16</v>
      </c>
      <c r="S11" s="91" t="s">
        <v>15</v>
      </c>
      <c r="T11" s="100" t="s">
        <v>17</v>
      </c>
      <c r="U11" s="101" t="s">
        <v>18</v>
      </c>
    </row>
    <row r="12" spans="1:27" ht="16.5" thickBot="1" x14ac:dyDescent="0.25">
      <c r="A12" s="67"/>
      <c r="B12" s="102"/>
      <c r="C12" s="5"/>
      <c r="D12" s="103"/>
      <c r="E12" s="5"/>
      <c r="F12" s="104"/>
      <c r="G12" s="5"/>
      <c r="H12" s="103"/>
      <c r="I12" s="5"/>
      <c r="J12" s="104"/>
      <c r="K12" s="5"/>
      <c r="L12" s="103"/>
      <c r="M12" s="5"/>
      <c r="N12" s="104"/>
      <c r="O12" s="5"/>
      <c r="P12" s="103"/>
      <c r="Q12" s="5"/>
      <c r="R12" s="103"/>
      <c r="S12" s="5"/>
      <c r="T12" s="90"/>
      <c r="U12" s="73"/>
    </row>
    <row r="13" spans="1:27" s="11" customFormat="1" ht="42.75" customHeight="1" thickTop="1" x14ac:dyDescent="0.2">
      <c r="A13" s="64">
        <v>1</v>
      </c>
      <c r="B13" s="6"/>
      <c r="C13" s="7"/>
      <c r="D13" s="8"/>
      <c r="E13" s="9"/>
      <c r="F13" s="10"/>
      <c r="G13" s="7"/>
      <c r="H13" s="8"/>
      <c r="I13" s="9"/>
      <c r="J13" s="10"/>
      <c r="K13" s="7"/>
      <c r="L13" s="8"/>
      <c r="M13" s="9"/>
      <c r="N13" s="10"/>
      <c r="O13" s="7"/>
      <c r="P13" s="8"/>
      <c r="Q13" s="9"/>
      <c r="R13" s="10"/>
      <c r="S13" s="57" t="str">
        <f t="shared" ref="S13:S24" si="0">IF(ISNUMBER(C13)=TRUE,SUM(C13,E13,G13,I13,K13,M13,O13,Q13),"")</f>
        <v/>
      </c>
      <c r="T13" s="58" t="str">
        <f t="shared" ref="T13:T24" si="1">IF(ISNUMBER(D13)=TRUE,SUM(D13,F13,H13,J13,L13,N13,P13,R13),"")</f>
        <v/>
      </c>
      <c r="U13" s="37" t="str">
        <f t="shared" ref="U13:U24" si="2">IF(ISNUMBER(AA13)= TRUE,AA13,"")</f>
        <v/>
      </c>
      <c r="W13" s="11" t="str">
        <f t="shared" ref="W13:W24" si="3">IF(ISNUMBER(S13)=TRUE,S13,"")</f>
        <v/>
      </c>
      <c r="X13" s="11" t="str">
        <f t="shared" ref="X13:X24" si="4">IF(ISNUMBER(T13)=TRUE,T13,"")</f>
        <v/>
      </c>
      <c r="Y13" s="61">
        <f>MAX(D13,F13,H13,J13,L13,N13,P13,R13)</f>
        <v>0</v>
      </c>
      <c r="Z13" s="11" t="str">
        <f>IF(ISNUMBER(W13)=TRUE,W13-X13/100000-Y13/1000000000,"")</f>
        <v/>
      </c>
      <c r="AA13" s="11" t="str">
        <f>IF(ISNUMBER(Z13)=TRUE,RANK(Z13,$Z$13:$Z$24,1),"")</f>
        <v/>
      </c>
    </row>
    <row r="14" spans="1:27" s="11" customFormat="1" ht="42.75" customHeight="1" x14ac:dyDescent="0.2">
      <c r="A14" s="12">
        <v>2</v>
      </c>
      <c r="B14" s="13"/>
      <c r="C14" s="14"/>
      <c r="D14" s="15"/>
      <c r="E14" s="16"/>
      <c r="F14" s="17"/>
      <c r="G14" s="14"/>
      <c r="H14" s="15"/>
      <c r="I14" s="16"/>
      <c r="J14" s="17"/>
      <c r="K14" s="14"/>
      <c r="L14" s="15"/>
      <c r="M14" s="16"/>
      <c r="N14" s="17"/>
      <c r="O14" s="14"/>
      <c r="P14" s="15"/>
      <c r="Q14" s="16"/>
      <c r="R14" s="17"/>
      <c r="S14" s="18" t="str">
        <f t="shared" si="0"/>
        <v/>
      </c>
      <c r="T14" s="19" t="str">
        <f t="shared" si="1"/>
        <v/>
      </c>
      <c r="U14" s="37" t="str">
        <f t="shared" si="2"/>
        <v/>
      </c>
      <c r="W14" s="11" t="str">
        <f t="shared" si="3"/>
        <v/>
      </c>
      <c r="X14" s="11" t="str">
        <f t="shared" si="4"/>
        <v/>
      </c>
      <c r="Y14" s="61">
        <f t="shared" ref="Y14:Y24" si="5">MAX(D14,F14,H14,J14,L14,N14,P14,R14)</f>
        <v>0</v>
      </c>
      <c r="Z14" s="11" t="str">
        <f t="shared" ref="Z14:Z24" si="6">IF(ISNUMBER(W14)=TRUE,W14-X14/100000-Y14/1000000000,"")</f>
        <v/>
      </c>
      <c r="AA14" s="11" t="str">
        <f t="shared" ref="AA14:AA24" si="7">IF(ISNUMBER(Z14)=TRUE,RANK(Z14,$Z$13:$Z$24,1),"")</f>
        <v/>
      </c>
    </row>
    <row r="15" spans="1:27" s="11" customFormat="1" ht="42.75" customHeight="1" x14ac:dyDescent="0.2">
      <c r="A15" s="12">
        <v>3</v>
      </c>
      <c r="B15" s="13"/>
      <c r="C15" s="14"/>
      <c r="D15" s="15"/>
      <c r="E15" s="16"/>
      <c r="F15" s="17"/>
      <c r="G15" s="14"/>
      <c r="H15" s="15"/>
      <c r="I15" s="16"/>
      <c r="J15" s="17"/>
      <c r="K15" s="14"/>
      <c r="L15" s="15"/>
      <c r="M15" s="16"/>
      <c r="N15" s="17"/>
      <c r="O15" s="14"/>
      <c r="P15" s="15"/>
      <c r="Q15" s="16"/>
      <c r="R15" s="17"/>
      <c r="S15" s="57" t="str">
        <f t="shared" si="0"/>
        <v/>
      </c>
      <c r="T15" s="58" t="str">
        <f t="shared" si="1"/>
        <v/>
      </c>
      <c r="U15" s="37" t="str">
        <f t="shared" si="2"/>
        <v/>
      </c>
      <c r="W15" s="11" t="str">
        <f t="shared" si="3"/>
        <v/>
      </c>
      <c r="X15" s="11" t="str">
        <f t="shared" si="4"/>
        <v/>
      </c>
      <c r="Y15" s="61">
        <f t="shared" si="5"/>
        <v>0</v>
      </c>
      <c r="Z15" s="11" t="str">
        <f t="shared" si="6"/>
        <v/>
      </c>
      <c r="AA15" s="11" t="str">
        <f t="shared" si="7"/>
        <v/>
      </c>
    </row>
    <row r="16" spans="1:27" s="11" customFormat="1" ht="42.75" customHeight="1" x14ac:dyDescent="0.2">
      <c r="A16" s="12">
        <v>4</v>
      </c>
      <c r="B16" s="13"/>
      <c r="C16" s="14"/>
      <c r="D16" s="15"/>
      <c r="E16" s="16"/>
      <c r="F16" s="17"/>
      <c r="G16" s="14"/>
      <c r="H16" s="15"/>
      <c r="I16" s="16"/>
      <c r="J16" s="17"/>
      <c r="K16" s="14"/>
      <c r="L16" s="15"/>
      <c r="M16" s="16"/>
      <c r="N16" s="17"/>
      <c r="O16" s="14"/>
      <c r="P16" s="15"/>
      <c r="Q16" s="16"/>
      <c r="R16" s="17"/>
      <c r="S16" s="18" t="str">
        <f t="shared" si="0"/>
        <v/>
      </c>
      <c r="T16" s="59" t="str">
        <f t="shared" si="1"/>
        <v/>
      </c>
      <c r="U16" s="37" t="str">
        <f t="shared" si="2"/>
        <v/>
      </c>
      <c r="W16" s="11" t="str">
        <f t="shared" si="3"/>
        <v/>
      </c>
      <c r="X16" s="11" t="str">
        <f t="shared" si="4"/>
        <v/>
      </c>
      <c r="Y16" s="61">
        <f t="shared" si="5"/>
        <v>0</v>
      </c>
      <c r="Z16" s="11" t="str">
        <f t="shared" si="6"/>
        <v/>
      </c>
      <c r="AA16" s="11" t="str">
        <f t="shared" si="7"/>
        <v/>
      </c>
    </row>
    <row r="17" spans="1:27" s="11" customFormat="1" ht="42.75" customHeight="1" x14ac:dyDescent="0.2">
      <c r="A17" s="12">
        <v>5</v>
      </c>
      <c r="B17" s="13"/>
      <c r="C17" s="14"/>
      <c r="D17" s="15"/>
      <c r="E17" s="16"/>
      <c r="F17" s="17"/>
      <c r="G17" s="14"/>
      <c r="H17" s="15"/>
      <c r="I17" s="16"/>
      <c r="J17" s="17"/>
      <c r="K17" s="14"/>
      <c r="L17" s="15"/>
      <c r="M17" s="16"/>
      <c r="N17" s="17"/>
      <c r="O17" s="14"/>
      <c r="P17" s="15"/>
      <c r="Q17" s="16"/>
      <c r="R17" s="17"/>
      <c r="S17" s="57" t="str">
        <f t="shared" si="0"/>
        <v/>
      </c>
      <c r="T17" s="58" t="str">
        <f t="shared" si="1"/>
        <v/>
      </c>
      <c r="U17" s="37" t="str">
        <f t="shared" si="2"/>
        <v/>
      </c>
      <c r="W17" s="11" t="str">
        <f t="shared" si="3"/>
        <v/>
      </c>
      <c r="X17" s="11" t="str">
        <f t="shared" si="4"/>
        <v/>
      </c>
      <c r="Y17" s="61">
        <f t="shared" si="5"/>
        <v>0</v>
      </c>
      <c r="Z17" s="11" t="str">
        <f t="shared" si="6"/>
        <v/>
      </c>
      <c r="AA17" s="11" t="str">
        <f t="shared" si="7"/>
        <v/>
      </c>
    </row>
    <row r="18" spans="1:27" s="11" customFormat="1" ht="42.75" customHeight="1" x14ac:dyDescent="0.2">
      <c r="A18" s="12">
        <v>6</v>
      </c>
      <c r="B18" s="13"/>
      <c r="C18" s="14"/>
      <c r="D18" s="15"/>
      <c r="E18" s="16"/>
      <c r="F18" s="17"/>
      <c r="G18" s="14"/>
      <c r="H18" s="15"/>
      <c r="I18" s="16"/>
      <c r="J18" s="17"/>
      <c r="K18" s="14"/>
      <c r="L18" s="15"/>
      <c r="M18" s="16"/>
      <c r="N18" s="17"/>
      <c r="O18" s="14"/>
      <c r="P18" s="15"/>
      <c r="Q18" s="16"/>
      <c r="R18" s="17"/>
      <c r="S18" s="18" t="str">
        <f t="shared" si="0"/>
        <v/>
      </c>
      <c r="T18" s="59" t="str">
        <f t="shared" si="1"/>
        <v/>
      </c>
      <c r="U18" s="37" t="str">
        <f t="shared" si="2"/>
        <v/>
      </c>
      <c r="W18" s="11" t="str">
        <f t="shared" si="3"/>
        <v/>
      </c>
      <c r="X18" s="11" t="str">
        <f t="shared" si="4"/>
        <v/>
      </c>
      <c r="Y18" s="61">
        <f t="shared" si="5"/>
        <v>0</v>
      </c>
      <c r="Z18" s="11" t="str">
        <f t="shared" si="6"/>
        <v/>
      </c>
      <c r="AA18" s="11" t="str">
        <f t="shared" si="7"/>
        <v/>
      </c>
    </row>
    <row r="19" spans="1:27" s="11" customFormat="1" ht="42.75" customHeight="1" x14ac:dyDescent="0.2">
      <c r="A19" s="12">
        <v>7</v>
      </c>
      <c r="B19" s="13"/>
      <c r="C19" s="14"/>
      <c r="D19" s="15"/>
      <c r="E19" s="16"/>
      <c r="F19" s="17"/>
      <c r="G19" s="14"/>
      <c r="H19" s="15"/>
      <c r="I19" s="16"/>
      <c r="J19" s="17"/>
      <c r="K19" s="14"/>
      <c r="L19" s="15"/>
      <c r="M19" s="16"/>
      <c r="N19" s="17"/>
      <c r="O19" s="14"/>
      <c r="P19" s="15"/>
      <c r="Q19" s="16"/>
      <c r="R19" s="17"/>
      <c r="S19" s="57" t="str">
        <f t="shared" si="0"/>
        <v/>
      </c>
      <c r="T19" s="58" t="str">
        <f t="shared" si="1"/>
        <v/>
      </c>
      <c r="U19" s="37" t="str">
        <f t="shared" si="2"/>
        <v/>
      </c>
      <c r="W19" s="11" t="str">
        <f t="shared" si="3"/>
        <v/>
      </c>
      <c r="X19" s="11" t="str">
        <f t="shared" si="4"/>
        <v/>
      </c>
      <c r="Y19" s="61">
        <f t="shared" si="5"/>
        <v>0</v>
      </c>
      <c r="Z19" s="11" t="str">
        <f t="shared" si="6"/>
        <v/>
      </c>
      <c r="AA19" s="11" t="str">
        <f t="shared" si="7"/>
        <v/>
      </c>
    </row>
    <row r="20" spans="1:27" s="11" customFormat="1" ht="42.75" customHeight="1" x14ac:dyDescent="0.2">
      <c r="A20" s="12">
        <v>8</v>
      </c>
      <c r="B20" s="13"/>
      <c r="C20" s="14"/>
      <c r="D20" s="15"/>
      <c r="E20" s="16"/>
      <c r="F20" s="17"/>
      <c r="G20" s="14"/>
      <c r="H20" s="15"/>
      <c r="I20" s="16"/>
      <c r="J20" s="17"/>
      <c r="K20" s="14"/>
      <c r="L20" s="15"/>
      <c r="M20" s="16"/>
      <c r="N20" s="17"/>
      <c r="O20" s="14"/>
      <c r="P20" s="15"/>
      <c r="Q20" s="16"/>
      <c r="R20" s="17"/>
      <c r="S20" s="18" t="str">
        <f t="shared" si="0"/>
        <v/>
      </c>
      <c r="T20" s="59" t="str">
        <f t="shared" si="1"/>
        <v/>
      </c>
      <c r="U20" s="37" t="str">
        <f t="shared" si="2"/>
        <v/>
      </c>
      <c r="W20" s="11" t="str">
        <f t="shared" si="3"/>
        <v/>
      </c>
      <c r="X20" s="11" t="str">
        <f t="shared" si="4"/>
        <v/>
      </c>
      <c r="Y20" s="61">
        <f t="shared" si="5"/>
        <v>0</v>
      </c>
      <c r="Z20" s="11" t="str">
        <f t="shared" si="6"/>
        <v/>
      </c>
      <c r="AA20" s="11" t="str">
        <f t="shared" si="7"/>
        <v/>
      </c>
    </row>
    <row r="21" spans="1:27" s="11" customFormat="1" ht="42.75" customHeight="1" x14ac:dyDescent="0.2">
      <c r="A21" s="12">
        <v>9</v>
      </c>
      <c r="B21" s="13"/>
      <c r="C21" s="14"/>
      <c r="D21" s="15"/>
      <c r="E21" s="16"/>
      <c r="F21" s="17"/>
      <c r="G21" s="14"/>
      <c r="H21" s="15"/>
      <c r="I21" s="16"/>
      <c r="J21" s="17"/>
      <c r="K21" s="14"/>
      <c r="L21" s="15"/>
      <c r="M21" s="16"/>
      <c r="N21" s="17"/>
      <c r="O21" s="14"/>
      <c r="P21" s="15"/>
      <c r="Q21" s="16"/>
      <c r="R21" s="17"/>
      <c r="S21" s="57" t="str">
        <f t="shared" si="0"/>
        <v/>
      </c>
      <c r="T21" s="58" t="str">
        <f t="shared" si="1"/>
        <v/>
      </c>
      <c r="U21" s="37" t="str">
        <f t="shared" si="2"/>
        <v/>
      </c>
      <c r="W21" s="11" t="str">
        <f t="shared" si="3"/>
        <v/>
      </c>
      <c r="X21" s="11" t="str">
        <f t="shared" si="4"/>
        <v/>
      </c>
      <c r="Y21" s="61">
        <f t="shared" si="5"/>
        <v>0</v>
      </c>
      <c r="Z21" s="11" t="str">
        <f t="shared" si="6"/>
        <v/>
      </c>
      <c r="AA21" s="11" t="str">
        <f t="shared" si="7"/>
        <v/>
      </c>
    </row>
    <row r="22" spans="1:27" s="11" customFormat="1" ht="42.75" customHeight="1" x14ac:dyDescent="0.2">
      <c r="A22" s="12">
        <v>10</v>
      </c>
      <c r="B22" s="13"/>
      <c r="C22" s="14"/>
      <c r="D22" s="15"/>
      <c r="E22" s="16"/>
      <c r="F22" s="17"/>
      <c r="G22" s="14"/>
      <c r="H22" s="15"/>
      <c r="I22" s="16"/>
      <c r="J22" s="17"/>
      <c r="K22" s="14"/>
      <c r="L22" s="15"/>
      <c r="M22" s="16"/>
      <c r="N22" s="17"/>
      <c r="O22" s="14"/>
      <c r="P22" s="15"/>
      <c r="Q22" s="16"/>
      <c r="R22" s="17"/>
      <c r="S22" s="18" t="str">
        <f t="shared" si="0"/>
        <v/>
      </c>
      <c r="T22" s="59" t="str">
        <f t="shared" si="1"/>
        <v/>
      </c>
      <c r="U22" s="37" t="str">
        <f t="shared" si="2"/>
        <v/>
      </c>
      <c r="W22" s="11" t="str">
        <f t="shared" si="3"/>
        <v/>
      </c>
      <c r="X22" s="11" t="str">
        <f t="shared" si="4"/>
        <v/>
      </c>
      <c r="Y22" s="61">
        <f t="shared" si="5"/>
        <v>0</v>
      </c>
      <c r="Z22" s="11" t="str">
        <f t="shared" si="6"/>
        <v/>
      </c>
      <c r="AA22" s="11" t="str">
        <f t="shared" si="7"/>
        <v/>
      </c>
    </row>
    <row r="23" spans="1:27" s="11" customFormat="1" ht="42.75" customHeight="1" x14ac:dyDescent="0.2">
      <c r="A23" s="12">
        <v>11</v>
      </c>
      <c r="B23" s="13"/>
      <c r="C23" s="14"/>
      <c r="D23" s="15"/>
      <c r="E23" s="16"/>
      <c r="F23" s="17"/>
      <c r="G23" s="14"/>
      <c r="H23" s="15"/>
      <c r="I23" s="16"/>
      <c r="J23" s="17"/>
      <c r="K23" s="14"/>
      <c r="L23" s="15"/>
      <c r="M23" s="16"/>
      <c r="N23" s="17"/>
      <c r="O23" s="14"/>
      <c r="P23" s="15"/>
      <c r="Q23" s="16"/>
      <c r="R23" s="17"/>
      <c r="S23" s="57" t="str">
        <f t="shared" si="0"/>
        <v/>
      </c>
      <c r="T23" s="58" t="str">
        <f t="shared" si="1"/>
        <v/>
      </c>
      <c r="U23" s="37" t="str">
        <f t="shared" si="2"/>
        <v/>
      </c>
      <c r="W23" s="11" t="str">
        <f t="shared" si="3"/>
        <v/>
      </c>
      <c r="X23" s="11" t="str">
        <f t="shared" si="4"/>
        <v/>
      </c>
      <c r="Y23" s="61">
        <f t="shared" si="5"/>
        <v>0</v>
      </c>
      <c r="Z23" s="11" t="str">
        <f t="shared" si="6"/>
        <v/>
      </c>
      <c r="AA23" s="11" t="str">
        <f t="shared" si="7"/>
        <v/>
      </c>
    </row>
    <row r="24" spans="1:27" s="11" customFormat="1" ht="42.75" customHeight="1" thickBot="1" x14ac:dyDescent="0.25">
      <c r="A24" s="20">
        <v>12</v>
      </c>
      <c r="B24" s="21"/>
      <c r="C24" s="22"/>
      <c r="D24" s="23"/>
      <c r="E24" s="22"/>
      <c r="F24" s="23"/>
      <c r="G24" s="22"/>
      <c r="H24" s="23"/>
      <c r="I24" s="22"/>
      <c r="J24" s="23"/>
      <c r="K24" s="22"/>
      <c r="L24" s="23"/>
      <c r="M24" s="22"/>
      <c r="N24" s="23"/>
      <c r="O24" s="22"/>
      <c r="P24" s="23"/>
      <c r="Q24" s="22"/>
      <c r="R24" s="23"/>
      <c r="S24" s="24" t="str">
        <f t="shared" si="0"/>
        <v/>
      </c>
      <c r="T24" s="60" t="str">
        <f t="shared" si="1"/>
        <v/>
      </c>
      <c r="U24" s="25" t="str">
        <f t="shared" si="2"/>
        <v/>
      </c>
      <c r="W24" s="11" t="str">
        <f t="shared" si="3"/>
        <v/>
      </c>
      <c r="X24" s="11" t="str">
        <f t="shared" si="4"/>
        <v/>
      </c>
      <c r="Y24" s="61">
        <f t="shared" si="5"/>
        <v>0</v>
      </c>
      <c r="Z24" s="11" t="str">
        <f t="shared" si="6"/>
        <v/>
      </c>
      <c r="AA24" s="11" t="str">
        <f t="shared" si="7"/>
        <v/>
      </c>
    </row>
    <row r="25" spans="1:27" ht="15.75" thickTop="1" x14ac:dyDescent="0.2">
      <c r="D25" s="63"/>
    </row>
  </sheetData>
  <mergeCells count="19">
    <mergeCell ref="Q9:R9"/>
    <mergeCell ref="O8:P8"/>
    <mergeCell ref="Q8:R8"/>
    <mergeCell ref="S8:U9"/>
    <mergeCell ref="K9:L9"/>
    <mergeCell ref="M9:N9"/>
    <mergeCell ref="O9:P9"/>
    <mergeCell ref="G8:H8"/>
    <mergeCell ref="I8:J8"/>
    <mergeCell ref="K8:L8"/>
    <mergeCell ref="M8:N8"/>
    <mergeCell ref="G9:H9"/>
    <mergeCell ref="I9:J9"/>
    <mergeCell ref="A8:A10"/>
    <mergeCell ref="B8:B10"/>
    <mergeCell ref="C8:D8"/>
    <mergeCell ref="E8:F8"/>
    <mergeCell ref="C9:D9"/>
    <mergeCell ref="E9:F9"/>
  </mergeCells>
  <phoneticPr fontId="1" type="noConversion"/>
  <printOptions horizontalCentered="1"/>
  <pageMargins left="0.78740157480314965" right="0.78740157480314965" top="0.27559055118110237" bottom="0.59055118110236227" header="2.9527559055118111" footer="0.43307086614173229"/>
  <pageSetup paperSize="9" scale="75" orientation="landscape" verticalDpi="0" r:id="rId1"/>
  <headerFooter alignWithMargins="0">
    <oddHeader>&amp;C&amp;G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5C649-B9BF-4E6B-8F92-1E95E85F8FC9}">
  <sheetPr codeName="Sheet17">
    <tabColor theme="5" tint="0.59999389629810485"/>
    <pageSetUpPr autoPageBreaks="0"/>
  </sheetPr>
  <dimension ref="A1:I190"/>
  <sheetViews>
    <sheetView showRowColHeaders="0" workbookViewId="0">
      <selection activeCell="H43" sqref="H43"/>
    </sheetView>
  </sheetViews>
  <sheetFormatPr defaultRowHeight="12.75" x14ac:dyDescent="0.2"/>
  <cols>
    <col min="1" max="1" width="5" style="155" customWidth="1"/>
    <col min="2" max="2" width="23.28515625" style="145" customWidth="1"/>
    <col min="3" max="3" width="21.85546875" style="145" customWidth="1"/>
    <col min="4" max="4" width="10.85546875" style="145" customWidth="1"/>
    <col min="5" max="5" width="8.7109375" style="163" customWidth="1"/>
    <col min="6" max="6" width="12.140625" style="155" customWidth="1"/>
    <col min="7" max="7" width="9.140625" style="145"/>
    <col min="8" max="8" width="10.7109375" style="146" customWidth="1"/>
    <col min="9" max="9" width="10.42578125" style="146" customWidth="1"/>
    <col min="10" max="10" width="14.28515625" style="145" customWidth="1"/>
    <col min="11" max="256" width="9.140625" style="145"/>
    <col min="257" max="257" width="5" style="145" customWidth="1"/>
    <col min="258" max="258" width="23.28515625" style="145" customWidth="1"/>
    <col min="259" max="259" width="21.85546875" style="145" customWidth="1"/>
    <col min="260" max="260" width="10.85546875" style="145" customWidth="1"/>
    <col min="261" max="261" width="8.7109375" style="145" customWidth="1"/>
    <col min="262" max="262" width="12.140625" style="145" customWidth="1"/>
    <col min="263" max="263" width="9.140625" style="145"/>
    <col min="264" max="264" width="10.7109375" style="145" customWidth="1"/>
    <col min="265" max="265" width="10.42578125" style="145" customWidth="1"/>
    <col min="266" max="266" width="14.28515625" style="145" customWidth="1"/>
    <col min="267" max="512" width="9.140625" style="145"/>
    <col min="513" max="513" width="5" style="145" customWidth="1"/>
    <col min="514" max="514" width="23.28515625" style="145" customWidth="1"/>
    <col min="515" max="515" width="21.85546875" style="145" customWidth="1"/>
    <col min="516" max="516" width="10.85546875" style="145" customWidth="1"/>
    <col min="517" max="517" width="8.7109375" style="145" customWidth="1"/>
    <col min="518" max="518" width="12.140625" style="145" customWidth="1"/>
    <col min="519" max="519" width="9.140625" style="145"/>
    <col min="520" max="520" width="10.7109375" style="145" customWidth="1"/>
    <col min="521" max="521" width="10.42578125" style="145" customWidth="1"/>
    <col min="522" max="522" width="14.28515625" style="145" customWidth="1"/>
    <col min="523" max="768" width="9.140625" style="145"/>
    <col min="769" max="769" width="5" style="145" customWidth="1"/>
    <col min="770" max="770" width="23.28515625" style="145" customWidth="1"/>
    <col min="771" max="771" width="21.85546875" style="145" customWidth="1"/>
    <col min="772" max="772" width="10.85546875" style="145" customWidth="1"/>
    <col min="773" max="773" width="8.7109375" style="145" customWidth="1"/>
    <col min="774" max="774" width="12.140625" style="145" customWidth="1"/>
    <col min="775" max="775" width="9.140625" style="145"/>
    <col min="776" max="776" width="10.7109375" style="145" customWidth="1"/>
    <col min="777" max="777" width="10.42578125" style="145" customWidth="1"/>
    <col min="778" max="778" width="14.28515625" style="145" customWidth="1"/>
    <col min="779" max="1024" width="9.140625" style="145"/>
    <col min="1025" max="1025" width="5" style="145" customWidth="1"/>
    <col min="1026" max="1026" width="23.28515625" style="145" customWidth="1"/>
    <col min="1027" max="1027" width="21.85546875" style="145" customWidth="1"/>
    <col min="1028" max="1028" width="10.85546875" style="145" customWidth="1"/>
    <col min="1029" max="1029" width="8.7109375" style="145" customWidth="1"/>
    <col min="1030" max="1030" width="12.140625" style="145" customWidth="1"/>
    <col min="1031" max="1031" width="9.140625" style="145"/>
    <col min="1032" max="1032" width="10.7109375" style="145" customWidth="1"/>
    <col min="1033" max="1033" width="10.42578125" style="145" customWidth="1"/>
    <col min="1034" max="1034" width="14.28515625" style="145" customWidth="1"/>
    <col min="1035" max="1280" width="9.140625" style="145"/>
    <col min="1281" max="1281" width="5" style="145" customWidth="1"/>
    <col min="1282" max="1282" width="23.28515625" style="145" customWidth="1"/>
    <col min="1283" max="1283" width="21.85546875" style="145" customWidth="1"/>
    <col min="1284" max="1284" width="10.85546875" style="145" customWidth="1"/>
    <col min="1285" max="1285" width="8.7109375" style="145" customWidth="1"/>
    <col min="1286" max="1286" width="12.140625" style="145" customWidth="1"/>
    <col min="1287" max="1287" width="9.140625" style="145"/>
    <col min="1288" max="1288" width="10.7109375" style="145" customWidth="1"/>
    <col min="1289" max="1289" width="10.42578125" style="145" customWidth="1"/>
    <col min="1290" max="1290" width="14.28515625" style="145" customWidth="1"/>
    <col min="1291" max="1536" width="9.140625" style="145"/>
    <col min="1537" max="1537" width="5" style="145" customWidth="1"/>
    <col min="1538" max="1538" width="23.28515625" style="145" customWidth="1"/>
    <col min="1539" max="1539" width="21.85546875" style="145" customWidth="1"/>
    <col min="1540" max="1540" width="10.85546875" style="145" customWidth="1"/>
    <col min="1541" max="1541" width="8.7109375" style="145" customWidth="1"/>
    <col min="1542" max="1542" width="12.140625" style="145" customWidth="1"/>
    <col min="1543" max="1543" width="9.140625" style="145"/>
    <col min="1544" max="1544" width="10.7109375" style="145" customWidth="1"/>
    <col min="1545" max="1545" width="10.42578125" style="145" customWidth="1"/>
    <col min="1546" max="1546" width="14.28515625" style="145" customWidth="1"/>
    <col min="1547" max="1792" width="9.140625" style="145"/>
    <col min="1793" max="1793" width="5" style="145" customWidth="1"/>
    <col min="1794" max="1794" width="23.28515625" style="145" customWidth="1"/>
    <col min="1795" max="1795" width="21.85546875" style="145" customWidth="1"/>
    <col min="1796" max="1796" width="10.85546875" style="145" customWidth="1"/>
    <col min="1797" max="1797" width="8.7109375" style="145" customWidth="1"/>
    <col min="1798" max="1798" width="12.140625" style="145" customWidth="1"/>
    <col min="1799" max="1799" width="9.140625" style="145"/>
    <col min="1800" max="1800" width="10.7109375" style="145" customWidth="1"/>
    <col min="1801" max="1801" width="10.42578125" style="145" customWidth="1"/>
    <col min="1802" max="1802" width="14.28515625" style="145" customWidth="1"/>
    <col min="1803" max="2048" width="9.140625" style="145"/>
    <col min="2049" max="2049" width="5" style="145" customWidth="1"/>
    <col min="2050" max="2050" width="23.28515625" style="145" customWidth="1"/>
    <col min="2051" max="2051" width="21.85546875" style="145" customWidth="1"/>
    <col min="2052" max="2052" width="10.85546875" style="145" customWidth="1"/>
    <col min="2053" max="2053" width="8.7109375" style="145" customWidth="1"/>
    <col min="2054" max="2054" width="12.140625" style="145" customWidth="1"/>
    <col min="2055" max="2055" width="9.140625" style="145"/>
    <col min="2056" max="2056" width="10.7109375" style="145" customWidth="1"/>
    <col min="2057" max="2057" width="10.42578125" style="145" customWidth="1"/>
    <col min="2058" max="2058" width="14.28515625" style="145" customWidth="1"/>
    <col min="2059" max="2304" width="9.140625" style="145"/>
    <col min="2305" max="2305" width="5" style="145" customWidth="1"/>
    <col min="2306" max="2306" width="23.28515625" style="145" customWidth="1"/>
    <col min="2307" max="2307" width="21.85546875" style="145" customWidth="1"/>
    <col min="2308" max="2308" width="10.85546875" style="145" customWidth="1"/>
    <col min="2309" max="2309" width="8.7109375" style="145" customWidth="1"/>
    <col min="2310" max="2310" width="12.140625" style="145" customWidth="1"/>
    <col min="2311" max="2311" width="9.140625" style="145"/>
    <col min="2312" max="2312" width="10.7109375" style="145" customWidth="1"/>
    <col min="2313" max="2313" width="10.42578125" style="145" customWidth="1"/>
    <col min="2314" max="2314" width="14.28515625" style="145" customWidth="1"/>
    <col min="2315" max="2560" width="9.140625" style="145"/>
    <col min="2561" max="2561" width="5" style="145" customWidth="1"/>
    <col min="2562" max="2562" width="23.28515625" style="145" customWidth="1"/>
    <col min="2563" max="2563" width="21.85546875" style="145" customWidth="1"/>
    <col min="2564" max="2564" width="10.85546875" style="145" customWidth="1"/>
    <col min="2565" max="2565" width="8.7109375" style="145" customWidth="1"/>
    <col min="2566" max="2566" width="12.140625" style="145" customWidth="1"/>
    <col min="2567" max="2567" width="9.140625" style="145"/>
    <col min="2568" max="2568" width="10.7109375" style="145" customWidth="1"/>
    <col min="2569" max="2569" width="10.42578125" style="145" customWidth="1"/>
    <col min="2570" max="2570" width="14.28515625" style="145" customWidth="1"/>
    <col min="2571" max="2816" width="9.140625" style="145"/>
    <col min="2817" max="2817" width="5" style="145" customWidth="1"/>
    <col min="2818" max="2818" width="23.28515625" style="145" customWidth="1"/>
    <col min="2819" max="2819" width="21.85546875" style="145" customWidth="1"/>
    <col min="2820" max="2820" width="10.85546875" style="145" customWidth="1"/>
    <col min="2821" max="2821" width="8.7109375" style="145" customWidth="1"/>
    <col min="2822" max="2822" width="12.140625" style="145" customWidth="1"/>
    <col min="2823" max="2823" width="9.140625" style="145"/>
    <col min="2824" max="2824" width="10.7109375" style="145" customWidth="1"/>
    <col min="2825" max="2825" width="10.42578125" style="145" customWidth="1"/>
    <col min="2826" max="2826" width="14.28515625" style="145" customWidth="1"/>
    <col min="2827" max="3072" width="9.140625" style="145"/>
    <col min="3073" max="3073" width="5" style="145" customWidth="1"/>
    <col min="3074" max="3074" width="23.28515625" style="145" customWidth="1"/>
    <col min="3075" max="3075" width="21.85546875" style="145" customWidth="1"/>
    <col min="3076" max="3076" width="10.85546875" style="145" customWidth="1"/>
    <col min="3077" max="3077" width="8.7109375" style="145" customWidth="1"/>
    <col min="3078" max="3078" width="12.140625" style="145" customWidth="1"/>
    <col min="3079" max="3079" width="9.140625" style="145"/>
    <col min="3080" max="3080" width="10.7109375" style="145" customWidth="1"/>
    <col min="3081" max="3081" width="10.42578125" style="145" customWidth="1"/>
    <col min="3082" max="3082" width="14.28515625" style="145" customWidth="1"/>
    <col min="3083" max="3328" width="9.140625" style="145"/>
    <col min="3329" max="3329" width="5" style="145" customWidth="1"/>
    <col min="3330" max="3330" width="23.28515625" style="145" customWidth="1"/>
    <col min="3331" max="3331" width="21.85546875" style="145" customWidth="1"/>
    <col min="3332" max="3332" width="10.85546875" style="145" customWidth="1"/>
    <col min="3333" max="3333" width="8.7109375" style="145" customWidth="1"/>
    <col min="3334" max="3334" width="12.140625" style="145" customWidth="1"/>
    <col min="3335" max="3335" width="9.140625" style="145"/>
    <col min="3336" max="3336" width="10.7109375" style="145" customWidth="1"/>
    <col min="3337" max="3337" width="10.42578125" style="145" customWidth="1"/>
    <col min="3338" max="3338" width="14.28515625" style="145" customWidth="1"/>
    <col min="3339" max="3584" width="9.140625" style="145"/>
    <col min="3585" max="3585" width="5" style="145" customWidth="1"/>
    <col min="3586" max="3586" width="23.28515625" style="145" customWidth="1"/>
    <col min="3587" max="3587" width="21.85546875" style="145" customWidth="1"/>
    <col min="3588" max="3588" width="10.85546875" style="145" customWidth="1"/>
    <col min="3589" max="3589" width="8.7109375" style="145" customWidth="1"/>
    <col min="3590" max="3590" width="12.140625" style="145" customWidth="1"/>
    <col min="3591" max="3591" width="9.140625" style="145"/>
    <col min="3592" max="3592" width="10.7109375" style="145" customWidth="1"/>
    <col min="3593" max="3593" width="10.42578125" style="145" customWidth="1"/>
    <col min="3594" max="3594" width="14.28515625" style="145" customWidth="1"/>
    <col min="3595" max="3840" width="9.140625" style="145"/>
    <col min="3841" max="3841" width="5" style="145" customWidth="1"/>
    <col min="3842" max="3842" width="23.28515625" style="145" customWidth="1"/>
    <col min="3843" max="3843" width="21.85546875" style="145" customWidth="1"/>
    <col min="3844" max="3844" width="10.85546875" style="145" customWidth="1"/>
    <col min="3845" max="3845" width="8.7109375" style="145" customWidth="1"/>
    <col min="3846" max="3846" width="12.140625" style="145" customWidth="1"/>
    <col min="3847" max="3847" width="9.140625" style="145"/>
    <col min="3848" max="3848" width="10.7109375" style="145" customWidth="1"/>
    <col min="3849" max="3849" width="10.42578125" style="145" customWidth="1"/>
    <col min="3850" max="3850" width="14.28515625" style="145" customWidth="1"/>
    <col min="3851" max="4096" width="9.140625" style="145"/>
    <col min="4097" max="4097" width="5" style="145" customWidth="1"/>
    <col min="4098" max="4098" width="23.28515625" style="145" customWidth="1"/>
    <col min="4099" max="4099" width="21.85546875" style="145" customWidth="1"/>
    <col min="4100" max="4100" width="10.85546875" style="145" customWidth="1"/>
    <col min="4101" max="4101" width="8.7109375" style="145" customWidth="1"/>
    <col min="4102" max="4102" width="12.140625" style="145" customWidth="1"/>
    <col min="4103" max="4103" width="9.140625" style="145"/>
    <col min="4104" max="4104" width="10.7109375" style="145" customWidth="1"/>
    <col min="4105" max="4105" width="10.42578125" style="145" customWidth="1"/>
    <col min="4106" max="4106" width="14.28515625" style="145" customWidth="1"/>
    <col min="4107" max="4352" width="9.140625" style="145"/>
    <col min="4353" max="4353" width="5" style="145" customWidth="1"/>
    <col min="4354" max="4354" width="23.28515625" style="145" customWidth="1"/>
    <col min="4355" max="4355" width="21.85546875" style="145" customWidth="1"/>
    <col min="4356" max="4356" width="10.85546875" style="145" customWidth="1"/>
    <col min="4357" max="4357" width="8.7109375" style="145" customWidth="1"/>
    <col min="4358" max="4358" width="12.140625" style="145" customWidth="1"/>
    <col min="4359" max="4359" width="9.140625" style="145"/>
    <col min="4360" max="4360" width="10.7109375" style="145" customWidth="1"/>
    <col min="4361" max="4361" width="10.42578125" style="145" customWidth="1"/>
    <col min="4362" max="4362" width="14.28515625" style="145" customWidth="1"/>
    <col min="4363" max="4608" width="9.140625" style="145"/>
    <col min="4609" max="4609" width="5" style="145" customWidth="1"/>
    <col min="4610" max="4610" width="23.28515625" style="145" customWidth="1"/>
    <col min="4611" max="4611" width="21.85546875" style="145" customWidth="1"/>
    <col min="4612" max="4612" width="10.85546875" style="145" customWidth="1"/>
    <col min="4613" max="4613" width="8.7109375" style="145" customWidth="1"/>
    <col min="4614" max="4614" width="12.140625" style="145" customWidth="1"/>
    <col min="4615" max="4615" width="9.140625" style="145"/>
    <col min="4616" max="4616" width="10.7109375" style="145" customWidth="1"/>
    <col min="4617" max="4617" width="10.42578125" style="145" customWidth="1"/>
    <col min="4618" max="4618" width="14.28515625" style="145" customWidth="1"/>
    <col min="4619" max="4864" width="9.140625" style="145"/>
    <col min="4865" max="4865" width="5" style="145" customWidth="1"/>
    <col min="4866" max="4866" width="23.28515625" style="145" customWidth="1"/>
    <col min="4867" max="4867" width="21.85546875" style="145" customWidth="1"/>
    <col min="4868" max="4868" width="10.85546875" style="145" customWidth="1"/>
    <col min="4869" max="4869" width="8.7109375" style="145" customWidth="1"/>
    <col min="4870" max="4870" width="12.140625" style="145" customWidth="1"/>
    <col min="4871" max="4871" width="9.140625" style="145"/>
    <col min="4872" max="4872" width="10.7109375" style="145" customWidth="1"/>
    <col min="4873" max="4873" width="10.42578125" style="145" customWidth="1"/>
    <col min="4874" max="4874" width="14.28515625" style="145" customWidth="1"/>
    <col min="4875" max="5120" width="9.140625" style="145"/>
    <col min="5121" max="5121" width="5" style="145" customWidth="1"/>
    <col min="5122" max="5122" width="23.28515625" style="145" customWidth="1"/>
    <col min="5123" max="5123" width="21.85546875" style="145" customWidth="1"/>
    <col min="5124" max="5124" width="10.85546875" style="145" customWidth="1"/>
    <col min="5125" max="5125" width="8.7109375" style="145" customWidth="1"/>
    <col min="5126" max="5126" width="12.140625" style="145" customWidth="1"/>
    <col min="5127" max="5127" width="9.140625" style="145"/>
    <col min="5128" max="5128" width="10.7109375" style="145" customWidth="1"/>
    <col min="5129" max="5129" width="10.42578125" style="145" customWidth="1"/>
    <col min="5130" max="5130" width="14.28515625" style="145" customWidth="1"/>
    <col min="5131" max="5376" width="9.140625" style="145"/>
    <col min="5377" max="5377" width="5" style="145" customWidth="1"/>
    <col min="5378" max="5378" width="23.28515625" style="145" customWidth="1"/>
    <col min="5379" max="5379" width="21.85546875" style="145" customWidth="1"/>
    <col min="5380" max="5380" width="10.85546875" style="145" customWidth="1"/>
    <col min="5381" max="5381" width="8.7109375" style="145" customWidth="1"/>
    <col min="5382" max="5382" width="12.140625" style="145" customWidth="1"/>
    <col min="5383" max="5383" width="9.140625" style="145"/>
    <col min="5384" max="5384" width="10.7109375" style="145" customWidth="1"/>
    <col min="5385" max="5385" width="10.42578125" style="145" customWidth="1"/>
    <col min="5386" max="5386" width="14.28515625" style="145" customWidth="1"/>
    <col min="5387" max="5632" width="9.140625" style="145"/>
    <col min="5633" max="5633" width="5" style="145" customWidth="1"/>
    <col min="5634" max="5634" width="23.28515625" style="145" customWidth="1"/>
    <col min="5635" max="5635" width="21.85546875" style="145" customWidth="1"/>
    <col min="5636" max="5636" width="10.85546875" style="145" customWidth="1"/>
    <col min="5637" max="5637" width="8.7109375" style="145" customWidth="1"/>
    <col min="5638" max="5638" width="12.140625" style="145" customWidth="1"/>
    <col min="5639" max="5639" width="9.140625" style="145"/>
    <col min="5640" max="5640" width="10.7109375" style="145" customWidth="1"/>
    <col min="5641" max="5641" width="10.42578125" style="145" customWidth="1"/>
    <col min="5642" max="5642" width="14.28515625" style="145" customWidth="1"/>
    <col min="5643" max="5888" width="9.140625" style="145"/>
    <col min="5889" max="5889" width="5" style="145" customWidth="1"/>
    <col min="5890" max="5890" width="23.28515625" style="145" customWidth="1"/>
    <col min="5891" max="5891" width="21.85546875" style="145" customWidth="1"/>
    <col min="5892" max="5892" width="10.85546875" style="145" customWidth="1"/>
    <col min="5893" max="5893" width="8.7109375" style="145" customWidth="1"/>
    <col min="5894" max="5894" width="12.140625" style="145" customWidth="1"/>
    <col min="5895" max="5895" width="9.140625" style="145"/>
    <col min="5896" max="5896" width="10.7109375" style="145" customWidth="1"/>
    <col min="5897" max="5897" width="10.42578125" style="145" customWidth="1"/>
    <col min="5898" max="5898" width="14.28515625" style="145" customWidth="1"/>
    <col min="5899" max="6144" width="9.140625" style="145"/>
    <col min="6145" max="6145" width="5" style="145" customWidth="1"/>
    <col min="6146" max="6146" width="23.28515625" style="145" customWidth="1"/>
    <col min="6147" max="6147" width="21.85546875" style="145" customWidth="1"/>
    <col min="6148" max="6148" width="10.85546875" style="145" customWidth="1"/>
    <col min="6149" max="6149" width="8.7109375" style="145" customWidth="1"/>
    <col min="6150" max="6150" width="12.140625" style="145" customWidth="1"/>
    <col min="6151" max="6151" width="9.140625" style="145"/>
    <col min="6152" max="6152" width="10.7109375" style="145" customWidth="1"/>
    <col min="6153" max="6153" width="10.42578125" style="145" customWidth="1"/>
    <col min="6154" max="6154" width="14.28515625" style="145" customWidth="1"/>
    <col min="6155" max="6400" width="9.140625" style="145"/>
    <col min="6401" max="6401" width="5" style="145" customWidth="1"/>
    <col min="6402" max="6402" width="23.28515625" style="145" customWidth="1"/>
    <col min="6403" max="6403" width="21.85546875" style="145" customWidth="1"/>
    <col min="6404" max="6404" width="10.85546875" style="145" customWidth="1"/>
    <col min="6405" max="6405" width="8.7109375" style="145" customWidth="1"/>
    <col min="6406" max="6406" width="12.140625" style="145" customWidth="1"/>
    <col min="6407" max="6407" width="9.140625" style="145"/>
    <col min="6408" max="6408" width="10.7109375" style="145" customWidth="1"/>
    <col min="6409" max="6409" width="10.42578125" style="145" customWidth="1"/>
    <col min="6410" max="6410" width="14.28515625" style="145" customWidth="1"/>
    <col min="6411" max="6656" width="9.140625" style="145"/>
    <col min="6657" max="6657" width="5" style="145" customWidth="1"/>
    <col min="6658" max="6658" width="23.28515625" style="145" customWidth="1"/>
    <col min="6659" max="6659" width="21.85546875" style="145" customWidth="1"/>
    <col min="6660" max="6660" width="10.85546875" style="145" customWidth="1"/>
    <col min="6661" max="6661" width="8.7109375" style="145" customWidth="1"/>
    <col min="6662" max="6662" width="12.140625" style="145" customWidth="1"/>
    <col min="6663" max="6663" width="9.140625" style="145"/>
    <col min="6664" max="6664" width="10.7109375" style="145" customWidth="1"/>
    <col min="6665" max="6665" width="10.42578125" style="145" customWidth="1"/>
    <col min="6666" max="6666" width="14.28515625" style="145" customWidth="1"/>
    <col min="6667" max="6912" width="9.140625" style="145"/>
    <col min="6913" max="6913" width="5" style="145" customWidth="1"/>
    <col min="6914" max="6914" width="23.28515625" style="145" customWidth="1"/>
    <col min="6915" max="6915" width="21.85546875" style="145" customWidth="1"/>
    <col min="6916" max="6916" width="10.85546875" style="145" customWidth="1"/>
    <col min="6917" max="6917" width="8.7109375" style="145" customWidth="1"/>
    <col min="6918" max="6918" width="12.140625" style="145" customWidth="1"/>
    <col min="6919" max="6919" width="9.140625" style="145"/>
    <col min="6920" max="6920" width="10.7109375" style="145" customWidth="1"/>
    <col min="6921" max="6921" width="10.42578125" style="145" customWidth="1"/>
    <col min="6922" max="6922" width="14.28515625" style="145" customWidth="1"/>
    <col min="6923" max="7168" width="9.140625" style="145"/>
    <col min="7169" max="7169" width="5" style="145" customWidth="1"/>
    <col min="7170" max="7170" width="23.28515625" style="145" customWidth="1"/>
    <col min="7171" max="7171" width="21.85546875" style="145" customWidth="1"/>
    <col min="7172" max="7172" width="10.85546875" style="145" customWidth="1"/>
    <col min="7173" max="7173" width="8.7109375" style="145" customWidth="1"/>
    <col min="7174" max="7174" width="12.140625" style="145" customWidth="1"/>
    <col min="7175" max="7175" width="9.140625" style="145"/>
    <col min="7176" max="7176" width="10.7109375" style="145" customWidth="1"/>
    <col min="7177" max="7177" width="10.42578125" style="145" customWidth="1"/>
    <col min="7178" max="7178" width="14.28515625" style="145" customWidth="1"/>
    <col min="7179" max="7424" width="9.140625" style="145"/>
    <col min="7425" max="7425" width="5" style="145" customWidth="1"/>
    <col min="7426" max="7426" width="23.28515625" style="145" customWidth="1"/>
    <col min="7427" max="7427" width="21.85546875" style="145" customWidth="1"/>
    <col min="7428" max="7428" width="10.85546875" style="145" customWidth="1"/>
    <col min="7429" max="7429" width="8.7109375" style="145" customWidth="1"/>
    <col min="7430" max="7430" width="12.140625" style="145" customWidth="1"/>
    <col min="7431" max="7431" width="9.140625" style="145"/>
    <col min="7432" max="7432" width="10.7109375" style="145" customWidth="1"/>
    <col min="7433" max="7433" width="10.42578125" style="145" customWidth="1"/>
    <col min="7434" max="7434" width="14.28515625" style="145" customWidth="1"/>
    <col min="7435" max="7680" width="9.140625" style="145"/>
    <col min="7681" max="7681" width="5" style="145" customWidth="1"/>
    <col min="7682" max="7682" width="23.28515625" style="145" customWidth="1"/>
    <col min="7683" max="7683" width="21.85546875" style="145" customWidth="1"/>
    <col min="7684" max="7684" width="10.85546875" style="145" customWidth="1"/>
    <col min="7685" max="7685" width="8.7109375" style="145" customWidth="1"/>
    <col min="7686" max="7686" width="12.140625" style="145" customWidth="1"/>
    <col min="7687" max="7687" width="9.140625" style="145"/>
    <col min="7688" max="7688" width="10.7109375" style="145" customWidth="1"/>
    <col min="7689" max="7689" width="10.42578125" style="145" customWidth="1"/>
    <col min="7690" max="7690" width="14.28515625" style="145" customWidth="1"/>
    <col min="7691" max="7936" width="9.140625" style="145"/>
    <col min="7937" max="7937" width="5" style="145" customWidth="1"/>
    <col min="7938" max="7938" width="23.28515625" style="145" customWidth="1"/>
    <col min="7939" max="7939" width="21.85546875" style="145" customWidth="1"/>
    <col min="7940" max="7940" width="10.85546875" style="145" customWidth="1"/>
    <col min="7941" max="7941" width="8.7109375" style="145" customWidth="1"/>
    <col min="7942" max="7942" width="12.140625" style="145" customWidth="1"/>
    <col min="7943" max="7943" width="9.140625" style="145"/>
    <col min="7944" max="7944" width="10.7109375" style="145" customWidth="1"/>
    <col min="7945" max="7945" width="10.42578125" style="145" customWidth="1"/>
    <col min="7946" max="7946" width="14.28515625" style="145" customWidth="1"/>
    <col min="7947" max="8192" width="9.140625" style="145"/>
    <col min="8193" max="8193" width="5" style="145" customWidth="1"/>
    <col min="8194" max="8194" width="23.28515625" style="145" customWidth="1"/>
    <col min="8195" max="8195" width="21.85546875" style="145" customWidth="1"/>
    <col min="8196" max="8196" width="10.85546875" style="145" customWidth="1"/>
    <col min="8197" max="8197" width="8.7109375" style="145" customWidth="1"/>
    <col min="8198" max="8198" width="12.140625" style="145" customWidth="1"/>
    <col min="8199" max="8199" width="9.140625" style="145"/>
    <col min="8200" max="8200" width="10.7109375" style="145" customWidth="1"/>
    <col min="8201" max="8201" width="10.42578125" style="145" customWidth="1"/>
    <col min="8202" max="8202" width="14.28515625" style="145" customWidth="1"/>
    <col min="8203" max="8448" width="9.140625" style="145"/>
    <col min="8449" max="8449" width="5" style="145" customWidth="1"/>
    <col min="8450" max="8450" width="23.28515625" style="145" customWidth="1"/>
    <col min="8451" max="8451" width="21.85546875" style="145" customWidth="1"/>
    <col min="8452" max="8452" width="10.85546875" style="145" customWidth="1"/>
    <col min="8453" max="8453" width="8.7109375" style="145" customWidth="1"/>
    <col min="8454" max="8454" width="12.140625" style="145" customWidth="1"/>
    <col min="8455" max="8455" width="9.140625" style="145"/>
    <col min="8456" max="8456" width="10.7109375" style="145" customWidth="1"/>
    <col min="8457" max="8457" width="10.42578125" style="145" customWidth="1"/>
    <col min="8458" max="8458" width="14.28515625" style="145" customWidth="1"/>
    <col min="8459" max="8704" width="9.140625" style="145"/>
    <col min="8705" max="8705" width="5" style="145" customWidth="1"/>
    <col min="8706" max="8706" width="23.28515625" style="145" customWidth="1"/>
    <col min="8707" max="8707" width="21.85546875" style="145" customWidth="1"/>
    <col min="8708" max="8708" width="10.85546875" style="145" customWidth="1"/>
    <col min="8709" max="8709" width="8.7109375" style="145" customWidth="1"/>
    <col min="8710" max="8710" width="12.140625" style="145" customWidth="1"/>
    <col min="8711" max="8711" width="9.140625" style="145"/>
    <col min="8712" max="8712" width="10.7109375" style="145" customWidth="1"/>
    <col min="8713" max="8713" width="10.42578125" style="145" customWidth="1"/>
    <col min="8714" max="8714" width="14.28515625" style="145" customWidth="1"/>
    <col min="8715" max="8960" width="9.140625" style="145"/>
    <col min="8961" max="8961" width="5" style="145" customWidth="1"/>
    <col min="8962" max="8962" width="23.28515625" style="145" customWidth="1"/>
    <col min="8963" max="8963" width="21.85546875" style="145" customWidth="1"/>
    <col min="8964" max="8964" width="10.85546875" style="145" customWidth="1"/>
    <col min="8965" max="8965" width="8.7109375" style="145" customWidth="1"/>
    <col min="8966" max="8966" width="12.140625" style="145" customWidth="1"/>
    <col min="8967" max="8967" width="9.140625" style="145"/>
    <col min="8968" max="8968" width="10.7109375" style="145" customWidth="1"/>
    <col min="8969" max="8969" width="10.42578125" style="145" customWidth="1"/>
    <col min="8970" max="8970" width="14.28515625" style="145" customWidth="1"/>
    <col min="8971" max="9216" width="9.140625" style="145"/>
    <col min="9217" max="9217" width="5" style="145" customWidth="1"/>
    <col min="9218" max="9218" width="23.28515625" style="145" customWidth="1"/>
    <col min="9219" max="9219" width="21.85546875" style="145" customWidth="1"/>
    <col min="9220" max="9220" width="10.85546875" style="145" customWidth="1"/>
    <col min="9221" max="9221" width="8.7109375" style="145" customWidth="1"/>
    <col min="9222" max="9222" width="12.140625" style="145" customWidth="1"/>
    <col min="9223" max="9223" width="9.140625" style="145"/>
    <col min="9224" max="9224" width="10.7109375" style="145" customWidth="1"/>
    <col min="9225" max="9225" width="10.42578125" style="145" customWidth="1"/>
    <col min="9226" max="9226" width="14.28515625" style="145" customWidth="1"/>
    <col min="9227" max="9472" width="9.140625" style="145"/>
    <col min="9473" max="9473" width="5" style="145" customWidth="1"/>
    <col min="9474" max="9474" width="23.28515625" style="145" customWidth="1"/>
    <col min="9475" max="9475" width="21.85546875" style="145" customWidth="1"/>
    <col min="9476" max="9476" width="10.85546875" style="145" customWidth="1"/>
    <col min="9477" max="9477" width="8.7109375" style="145" customWidth="1"/>
    <col min="9478" max="9478" width="12.140625" style="145" customWidth="1"/>
    <col min="9479" max="9479" width="9.140625" style="145"/>
    <col min="9480" max="9480" width="10.7109375" style="145" customWidth="1"/>
    <col min="9481" max="9481" width="10.42578125" style="145" customWidth="1"/>
    <col min="9482" max="9482" width="14.28515625" style="145" customWidth="1"/>
    <col min="9483" max="9728" width="9.140625" style="145"/>
    <col min="9729" max="9729" width="5" style="145" customWidth="1"/>
    <col min="9730" max="9730" width="23.28515625" style="145" customWidth="1"/>
    <col min="9731" max="9731" width="21.85546875" style="145" customWidth="1"/>
    <col min="9732" max="9732" width="10.85546875" style="145" customWidth="1"/>
    <col min="9733" max="9733" width="8.7109375" style="145" customWidth="1"/>
    <col min="9734" max="9734" width="12.140625" style="145" customWidth="1"/>
    <col min="9735" max="9735" width="9.140625" style="145"/>
    <col min="9736" max="9736" width="10.7109375" style="145" customWidth="1"/>
    <col min="9737" max="9737" width="10.42578125" style="145" customWidth="1"/>
    <col min="9738" max="9738" width="14.28515625" style="145" customWidth="1"/>
    <col min="9739" max="9984" width="9.140625" style="145"/>
    <col min="9985" max="9985" width="5" style="145" customWidth="1"/>
    <col min="9986" max="9986" width="23.28515625" style="145" customWidth="1"/>
    <col min="9987" max="9987" width="21.85546875" style="145" customWidth="1"/>
    <col min="9988" max="9988" width="10.85546875" style="145" customWidth="1"/>
    <col min="9989" max="9989" width="8.7109375" style="145" customWidth="1"/>
    <col min="9990" max="9990" width="12.140625" style="145" customWidth="1"/>
    <col min="9991" max="9991" width="9.140625" style="145"/>
    <col min="9992" max="9992" width="10.7109375" style="145" customWidth="1"/>
    <col min="9993" max="9993" width="10.42578125" style="145" customWidth="1"/>
    <col min="9994" max="9994" width="14.28515625" style="145" customWidth="1"/>
    <col min="9995" max="10240" width="9.140625" style="145"/>
    <col min="10241" max="10241" width="5" style="145" customWidth="1"/>
    <col min="10242" max="10242" width="23.28515625" style="145" customWidth="1"/>
    <col min="10243" max="10243" width="21.85546875" style="145" customWidth="1"/>
    <col min="10244" max="10244" width="10.85546875" style="145" customWidth="1"/>
    <col min="10245" max="10245" width="8.7109375" style="145" customWidth="1"/>
    <col min="10246" max="10246" width="12.140625" style="145" customWidth="1"/>
    <col min="10247" max="10247" width="9.140625" style="145"/>
    <col min="10248" max="10248" width="10.7109375" style="145" customWidth="1"/>
    <col min="10249" max="10249" width="10.42578125" style="145" customWidth="1"/>
    <col min="10250" max="10250" width="14.28515625" style="145" customWidth="1"/>
    <col min="10251" max="10496" width="9.140625" style="145"/>
    <col min="10497" max="10497" width="5" style="145" customWidth="1"/>
    <col min="10498" max="10498" width="23.28515625" style="145" customWidth="1"/>
    <col min="10499" max="10499" width="21.85546875" style="145" customWidth="1"/>
    <col min="10500" max="10500" width="10.85546875" style="145" customWidth="1"/>
    <col min="10501" max="10501" width="8.7109375" style="145" customWidth="1"/>
    <col min="10502" max="10502" width="12.140625" style="145" customWidth="1"/>
    <col min="10503" max="10503" width="9.140625" style="145"/>
    <col min="10504" max="10504" width="10.7109375" style="145" customWidth="1"/>
    <col min="10505" max="10505" width="10.42578125" style="145" customWidth="1"/>
    <col min="10506" max="10506" width="14.28515625" style="145" customWidth="1"/>
    <col min="10507" max="10752" width="9.140625" style="145"/>
    <col min="10753" max="10753" width="5" style="145" customWidth="1"/>
    <col min="10754" max="10754" width="23.28515625" style="145" customWidth="1"/>
    <col min="10755" max="10755" width="21.85546875" style="145" customWidth="1"/>
    <col min="10756" max="10756" width="10.85546875" style="145" customWidth="1"/>
    <col min="10757" max="10757" width="8.7109375" style="145" customWidth="1"/>
    <col min="10758" max="10758" width="12.140625" style="145" customWidth="1"/>
    <col min="10759" max="10759" width="9.140625" style="145"/>
    <col min="10760" max="10760" width="10.7109375" style="145" customWidth="1"/>
    <col min="10761" max="10761" width="10.42578125" style="145" customWidth="1"/>
    <col min="10762" max="10762" width="14.28515625" style="145" customWidth="1"/>
    <col min="10763" max="11008" width="9.140625" style="145"/>
    <col min="11009" max="11009" width="5" style="145" customWidth="1"/>
    <col min="11010" max="11010" width="23.28515625" style="145" customWidth="1"/>
    <col min="11011" max="11011" width="21.85546875" style="145" customWidth="1"/>
    <col min="11012" max="11012" width="10.85546875" style="145" customWidth="1"/>
    <col min="11013" max="11013" width="8.7109375" style="145" customWidth="1"/>
    <col min="11014" max="11014" width="12.140625" style="145" customWidth="1"/>
    <col min="11015" max="11015" width="9.140625" style="145"/>
    <col min="11016" max="11016" width="10.7109375" style="145" customWidth="1"/>
    <col min="11017" max="11017" width="10.42578125" style="145" customWidth="1"/>
    <col min="11018" max="11018" width="14.28515625" style="145" customWidth="1"/>
    <col min="11019" max="11264" width="9.140625" style="145"/>
    <col min="11265" max="11265" width="5" style="145" customWidth="1"/>
    <col min="11266" max="11266" width="23.28515625" style="145" customWidth="1"/>
    <col min="11267" max="11267" width="21.85546875" style="145" customWidth="1"/>
    <col min="11268" max="11268" width="10.85546875" style="145" customWidth="1"/>
    <col min="11269" max="11269" width="8.7109375" style="145" customWidth="1"/>
    <col min="11270" max="11270" width="12.140625" style="145" customWidth="1"/>
    <col min="11271" max="11271" width="9.140625" style="145"/>
    <col min="11272" max="11272" width="10.7109375" style="145" customWidth="1"/>
    <col min="11273" max="11273" width="10.42578125" style="145" customWidth="1"/>
    <col min="11274" max="11274" width="14.28515625" style="145" customWidth="1"/>
    <col min="11275" max="11520" width="9.140625" style="145"/>
    <col min="11521" max="11521" width="5" style="145" customWidth="1"/>
    <col min="11522" max="11522" width="23.28515625" style="145" customWidth="1"/>
    <col min="11523" max="11523" width="21.85546875" style="145" customWidth="1"/>
    <col min="11524" max="11524" width="10.85546875" style="145" customWidth="1"/>
    <col min="11525" max="11525" width="8.7109375" style="145" customWidth="1"/>
    <col min="11526" max="11526" width="12.140625" style="145" customWidth="1"/>
    <col min="11527" max="11527" width="9.140625" style="145"/>
    <col min="11528" max="11528" width="10.7109375" style="145" customWidth="1"/>
    <col min="11529" max="11529" width="10.42578125" style="145" customWidth="1"/>
    <col min="11530" max="11530" width="14.28515625" style="145" customWidth="1"/>
    <col min="11531" max="11776" width="9.140625" style="145"/>
    <col min="11777" max="11777" width="5" style="145" customWidth="1"/>
    <col min="11778" max="11778" width="23.28515625" style="145" customWidth="1"/>
    <col min="11779" max="11779" width="21.85546875" style="145" customWidth="1"/>
    <col min="11780" max="11780" width="10.85546875" style="145" customWidth="1"/>
    <col min="11781" max="11781" width="8.7109375" style="145" customWidth="1"/>
    <col min="11782" max="11782" width="12.140625" style="145" customWidth="1"/>
    <col min="11783" max="11783" width="9.140625" style="145"/>
    <col min="11784" max="11784" width="10.7109375" style="145" customWidth="1"/>
    <col min="11785" max="11785" width="10.42578125" style="145" customWidth="1"/>
    <col min="11786" max="11786" width="14.28515625" style="145" customWidth="1"/>
    <col min="11787" max="12032" width="9.140625" style="145"/>
    <col min="12033" max="12033" width="5" style="145" customWidth="1"/>
    <col min="12034" max="12034" width="23.28515625" style="145" customWidth="1"/>
    <col min="12035" max="12035" width="21.85546875" style="145" customWidth="1"/>
    <col min="12036" max="12036" width="10.85546875" style="145" customWidth="1"/>
    <col min="12037" max="12037" width="8.7109375" style="145" customWidth="1"/>
    <col min="12038" max="12038" width="12.140625" style="145" customWidth="1"/>
    <col min="12039" max="12039" width="9.140625" style="145"/>
    <col min="12040" max="12040" width="10.7109375" style="145" customWidth="1"/>
    <col min="12041" max="12041" width="10.42578125" style="145" customWidth="1"/>
    <col min="12042" max="12042" width="14.28515625" style="145" customWidth="1"/>
    <col min="12043" max="12288" width="9.140625" style="145"/>
    <col min="12289" max="12289" width="5" style="145" customWidth="1"/>
    <col min="12290" max="12290" width="23.28515625" style="145" customWidth="1"/>
    <col min="12291" max="12291" width="21.85546875" style="145" customWidth="1"/>
    <col min="12292" max="12292" width="10.85546875" style="145" customWidth="1"/>
    <col min="12293" max="12293" width="8.7109375" style="145" customWidth="1"/>
    <col min="12294" max="12294" width="12.140625" style="145" customWidth="1"/>
    <col min="12295" max="12295" width="9.140625" style="145"/>
    <col min="12296" max="12296" width="10.7109375" style="145" customWidth="1"/>
    <col min="12297" max="12297" width="10.42578125" style="145" customWidth="1"/>
    <col min="12298" max="12298" width="14.28515625" style="145" customWidth="1"/>
    <col min="12299" max="12544" width="9.140625" style="145"/>
    <col min="12545" max="12545" width="5" style="145" customWidth="1"/>
    <col min="12546" max="12546" width="23.28515625" style="145" customWidth="1"/>
    <col min="12547" max="12547" width="21.85546875" style="145" customWidth="1"/>
    <col min="12548" max="12548" width="10.85546875" style="145" customWidth="1"/>
    <col min="12549" max="12549" width="8.7109375" style="145" customWidth="1"/>
    <col min="12550" max="12550" width="12.140625" style="145" customWidth="1"/>
    <col min="12551" max="12551" width="9.140625" style="145"/>
    <col min="12552" max="12552" width="10.7109375" style="145" customWidth="1"/>
    <col min="12553" max="12553" width="10.42578125" style="145" customWidth="1"/>
    <col min="12554" max="12554" width="14.28515625" style="145" customWidth="1"/>
    <col min="12555" max="12800" width="9.140625" style="145"/>
    <col min="12801" max="12801" width="5" style="145" customWidth="1"/>
    <col min="12802" max="12802" width="23.28515625" style="145" customWidth="1"/>
    <col min="12803" max="12803" width="21.85546875" style="145" customWidth="1"/>
    <col min="12804" max="12804" width="10.85546875" style="145" customWidth="1"/>
    <col min="12805" max="12805" width="8.7109375" style="145" customWidth="1"/>
    <col min="12806" max="12806" width="12.140625" style="145" customWidth="1"/>
    <col min="12807" max="12807" width="9.140625" style="145"/>
    <col min="12808" max="12808" width="10.7109375" style="145" customWidth="1"/>
    <col min="12809" max="12809" width="10.42578125" style="145" customWidth="1"/>
    <col min="12810" max="12810" width="14.28515625" style="145" customWidth="1"/>
    <col min="12811" max="13056" width="9.140625" style="145"/>
    <col min="13057" max="13057" width="5" style="145" customWidth="1"/>
    <col min="13058" max="13058" width="23.28515625" style="145" customWidth="1"/>
    <col min="13059" max="13059" width="21.85546875" style="145" customWidth="1"/>
    <col min="13060" max="13060" width="10.85546875" style="145" customWidth="1"/>
    <col min="13061" max="13061" width="8.7109375" style="145" customWidth="1"/>
    <col min="13062" max="13062" width="12.140625" style="145" customWidth="1"/>
    <col min="13063" max="13063" width="9.140625" style="145"/>
    <col min="13064" max="13064" width="10.7109375" style="145" customWidth="1"/>
    <col min="13065" max="13065" width="10.42578125" style="145" customWidth="1"/>
    <col min="13066" max="13066" width="14.28515625" style="145" customWidth="1"/>
    <col min="13067" max="13312" width="9.140625" style="145"/>
    <col min="13313" max="13313" width="5" style="145" customWidth="1"/>
    <col min="13314" max="13314" width="23.28515625" style="145" customWidth="1"/>
    <col min="13315" max="13315" width="21.85546875" style="145" customWidth="1"/>
    <col min="13316" max="13316" width="10.85546875" style="145" customWidth="1"/>
    <col min="13317" max="13317" width="8.7109375" style="145" customWidth="1"/>
    <col min="13318" max="13318" width="12.140625" style="145" customWidth="1"/>
    <col min="13319" max="13319" width="9.140625" style="145"/>
    <col min="13320" max="13320" width="10.7109375" style="145" customWidth="1"/>
    <col min="13321" max="13321" width="10.42578125" style="145" customWidth="1"/>
    <col min="13322" max="13322" width="14.28515625" style="145" customWidth="1"/>
    <col min="13323" max="13568" width="9.140625" style="145"/>
    <col min="13569" max="13569" width="5" style="145" customWidth="1"/>
    <col min="13570" max="13570" width="23.28515625" style="145" customWidth="1"/>
    <col min="13571" max="13571" width="21.85546875" style="145" customWidth="1"/>
    <col min="13572" max="13572" width="10.85546875" style="145" customWidth="1"/>
    <col min="13573" max="13573" width="8.7109375" style="145" customWidth="1"/>
    <col min="13574" max="13574" width="12.140625" style="145" customWidth="1"/>
    <col min="13575" max="13575" width="9.140625" style="145"/>
    <col min="13576" max="13576" width="10.7109375" style="145" customWidth="1"/>
    <col min="13577" max="13577" width="10.42578125" style="145" customWidth="1"/>
    <col min="13578" max="13578" width="14.28515625" style="145" customWidth="1"/>
    <col min="13579" max="13824" width="9.140625" style="145"/>
    <col min="13825" max="13825" width="5" style="145" customWidth="1"/>
    <col min="13826" max="13826" width="23.28515625" style="145" customWidth="1"/>
    <col min="13827" max="13827" width="21.85546875" style="145" customWidth="1"/>
    <col min="13828" max="13828" width="10.85546875" style="145" customWidth="1"/>
    <col min="13829" max="13829" width="8.7109375" style="145" customWidth="1"/>
    <col min="13830" max="13830" width="12.140625" style="145" customWidth="1"/>
    <col min="13831" max="13831" width="9.140625" style="145"/>
    <col min="13832" max="13832" width="10.7109375" style="145" customWidth="1"/>
    <col min="13833" max="13833" width="10.42578125" style="145" customWidth="1"/>
    <col min="13834" max="13834" width="14.28515625" style="145" customWidth="1"/>
    <col min="13835" max="14080" width="9.140625" style="145"/>
    <col min="14081" max="14081" width="5" style="145" customWidth="1"/>
    <col min="14082" max="14082" width="23.28515625" style="145" customWidth="1"/>
    <col min="14083" max="14083" width="21.85546875" style="145" customWidth="1"/>
    <col min="14084" max="14084" width="10.85546875" style="145" customWidth="1"/>
    <col min="14085" max="14085" width="8.7109375" style="145" customWidth="1"/>
    <col min="14086" max="14086" width="12.140625" style="145" customWidth="1"/>
    <col min="14087" max="14087" width="9.140625" style="145"/>
    <col min="14088" max="14088" width="10.7109375" style="145" customWidth="1"/>
    <col min="14089" max="14089" width="10.42578125" style="145" customWidth="1"/>
    <col min="14090" max="14090" width="14.28515625" style="145" customWidth="1"/>
    <col min="14091" max="14336" width="9.140625" style="145"/>
    <col min="14337" max="14337" width="5" style="145" customWidth="1"/>
    <col min="14338" max="14338" width="23.28515625" style="145" customWidth="1"/>
    <col min="14339" max="14339" width="21.85546875" style="145" customWidth="1"/>
    <col min="14340" max="14340" width="10.85546875" style="145" customWidth="1"/>
    <col min="14341" max="14341" width="8.7109375" style="145" customWidth="1"/>
    <col min="14342" max="14342" width="12.140625" style="145" customWidth="1"/>
    <col min="14343" max="14343" width="9.140625" style="145"/>
    <col min="14344" max="14344" width="10.7109375" style="145" customWidth="1"/>
    <col min="14345" max="14345" width="10.42578125" style="145" customWidth="1"/>
    <col min="14346" max="14346" width="14.28515625" style="145" customWidth="1"/>
    <col min="14347" max="14592" width="9.140625" style="145"/>
    <col min="14593" max="14593" width="5" style="145" customWidth="1"/>
    <col min="14594" max="14594" width="23.28515625" style="145" customWidth="1"/>
    <col min="14595" max="14595" width="21.85546875" style="145" customWidth="1"/>
    <col min="14596" max="14596" width="10.85546875" style="145" customWidth="1"/>
    <col min="14597" max="14597" width="8.7109375" style="145" customWidth="1"/>
    <col min="14598" max="14598" width="12.140625" style="145" customWidth="1"/>
    <col min="14599" max="14599" width="9.140625" style="145"/>
    <col min="14600" max="14600" width="10.7109375" style="145" customWidth="1"/>
    <col min="14601" max="14601" width="10.42578125" style="145" customWidth="1"/>
    <col min="14602" max="14602" width="14.28515625" style="145" customWidth="1"/>
    <col min="14603" max="14848" width="9.140625" style="145"/>
    <col min="14849" max="14849" width="5" style="145" customWidth="1"/>
    <col min="14850" max="14850" width="23.28515625" style="145" customWidth="1"/>
    <col min="14851" max="14851" width="21.85546875" style="145" customWidth="1"/>
    <col min="14852" max="14852" width="10.85546875" style="145" customWidth="1"/>
    <col min="14853" max="14853" width="8.7109375" style="145" customWidth="1"/>
    <col min="14854" max="14854" width="12.140625" style="145" customWidth="1"/>
    <col min="14855" max="14855" width="9.140625" style="145"/>
    <col min="14856" max="14856" width="10.7109375" style="145" customWidth="1"/>
    <col min="14857" max="14857" width="10.42578125" style="145" customWidth="1"/>
    <col min="14858" max="14858" width="14.28515625" style="145" customWidth="1"/>
    <col min="14859" max="15104" width="9.140625" style="145"/>
    <col min="15105" max="15105" width="5" style="145" customWidth="1"/>
    <col min="15106" max="15106" width="23.28515625" style="145" customWidth="1"/>
    <col min="15107" max="15107" width="21.85546875" style="145" customWidth="1"/>
    <col min="15108" max="15108" width="10.85546875" style="145" customWidth="1"/>
    <col min="15109" max="15109" width="8.7109375" style="145" customWidth="1"/>
    <col min="15110" max="15110" width="12.140625" style="145" customWidth="1"/>
    <col min="15111" max="15111" width="9.140625" style="145"/>
    <col min="15112" max="15112" width="10.7109375" style="145" customWidth="1"/>
    <col min="15113" max="15113" width="10.42578125" style="145" customWidth="1"/>
    <col min="15114" max="15114" width="14.28515625" style="145" customWidth="1"/>
    <col min="15115" max="15360" width="9.140625" style="145"/>
    <col min="15361" max="15361" width="5" style="145" customWidth="1"/>
    <col min="15362" max="15362" width="23.28515625" style="145" customWidth="1"/>
    <col min="15363" max="15363" width="21.85546875" style="145" customWidth="1"/>
    <col min="15364" max="15364" width="10.85546875" style="145" customWidth="1"/>
    <col min="15365" max="15365" width="8.7109375" style="145" customWidth="1"/>
    <col min="15366" max="15366" width="12.140625" style="145" customWidth="1"/>
    <col min="15367" max="15367" width="9.140625" style="145"/>
    <col min="15368" max="15368" width="10.7109375" style="145" customWidth="1"/>
    <col min="15369" max="15369" width="10.42578125" style="145" customWidth="1"/>
    <col min="15370" max="15370" width="14.28515625" style="145" customWidth="1"/>
    <col min="15371" max="15616" width="9.140625" style="145"/>
    <col min="15617" max="15617" width="5" style="145" customWidth="1"/>
    <col min="15618" max="15618" width="23.28515625" style="145" customWidth="1"/>
    <col min="15619" max="15619" width="21.85546875" style="145" customWidth="1"/>
    <col min="15620" max="15620" width="10.85546875" style="145" customWidth="1"/>
    <col min="15621" max="15621" width="8.7109375" style="145" customWidth="1"/>
    <col min="15622" max="15622" width="12.140625" style="145" customWidth="1"/>
    <col min="15623" max="15623" width="9.140625" style="145"/>
    <col min="15624" max="15624" width="10.7109375" style="145" customWidth="1"/>
    <col min="15625" max="15625" width="10.42578125" style="145" customWidth="1"/>
    <col min="15626" max="15626" width="14.28515625" style="145" customWidth="1"/>
    <col min="15627" max="15872" width="9.140625" style="145"/>
    <col min="15873" max="15873" width="5" style="145" customWidth="1"/>
    <col min="15874" max="15874" width="23.28515625" style="145" customWidth="1"/>
    <col min="15875" max="15875" width="21.85546875" style="145" customWidth="1"/>
    <col min="15876" max="15876" width="10.85546875" style="145" customWidth="1"/>
    <col min="15877" max="15877" width="8.7109375" style="145" customWidth="1"/>
    <col min="15878" max="15878" width="12.140625" style="145" customWidth="1"/>
    <col min="15879" max="15879" width="9.140625" style="145"/>
    <col min="15880" max="15880" width="10.7109375" style="145" customWidth="1"/>
    <col min="15881" max="15881" width="10.42578125" style="145" customWidth="1"/>
    <col min="15882" max="15882" width="14.28515625" style="145" customWidth="1"/>
    <col min="15883" max="16128" width="9.140625" style="145"/>
    <col min="16129" max="16129" width="5" style="145" customWidth="1"/>
    <col min="16130" max="16130" width="23.28515625" style="145" customWidth="1"/>
    <col min="16131" max="16131" width="21.85546875" style="145" customWidth="1"/>
    <col min="16132" max="16132" width="10.85546875" style="145" customWidth="1"/>
    <col min="16133" max="16133" width="8.7109375" style="145" customWidth="1"/>
    <col min="16134" max="16134" width="12.140625" style="145" customWidth="1"/>
    <col min="16135" max="16135" width="9.140625" style="145"/>
    <col min="16136" max="16136" width="10.7109375" style="145" customWidth="1"/>
    <col min="16137" max="16137" width="10.42578125" style="145" customWidth="1"/>
    <col min="16138" max="16138" width="14.28515625" style="145" customWidth="1"/>
    <col min="16139" max="16384" width="9.140625" style="145"/>
  </cols>
  <sheetData>
    <row r="1" spans="1:9" x14ac:dyDescent="0.2">
      <c r="A1" s="139" t="s">
        <v>56</v>
      </c>
      <c r="B1" s="140"/>
      <c r="C1" s="141" t="str">
        <f>IF(ISNONTEXT('[1]Organizacija natjecanja'!$H$2)=TRUE,"",'[1]Organizacija natjecanja'!$H$2)</f>
        <v>1.kolo lige Seniorke</v>
      </c>
      <c r="D1" s="142"/>
      <c r="E1" s="143"/>
      <c r="F1" s="144"/>
    </row>
    <row r="2" spans="1:9" x14ac:dyDescent="0.2">
      <c r="A2" s="147" t="s">
        <v>57</v>
      </c>
      <c r="B2" s="148"/>
      <c r="C2" s="149" t="str">
        <f>IF(ISNONTEXT('[1]Organizacija natjecanja'!$H$5)=TRUE,"",'[1]Organizacija natjecanja'!$H$5)</f>
        <v>Turčišće 26.04.2026.</v>
      </c>
      <c r="D2" s="150"/>
      <c r="E2" s="149"/>
      <c r="F2" s="151"/>
    </row>
    <row r="3" spans="1:9" x14ac:dyDescent="0.2">
      <c r="A3" s="147" t="s">
        <v>58</v>
      </c>
      <c r="B3" s="148"/>
      <c r="C3" s="152" t="str">
        <f>IF(ISNONTEXT('[1]Organizacija natjecanja'!$H$7)=TRUE,"",'[1]Organizacija natjecanja'!$H$7)</f>
        <v>SSRD MŽ</v>
      </c>
      <c r="D3" s="150"/>
      <c r="E3" s="153"/>
      <c r="F3" s="154"/>
    </row>
    <row r="4" spans="1:9" x14ac:dyDescent="0.2">
      <c r="A4" s="147" t="s">
        <v>59</v>
      </c>
      <c r="B4" s="148"/>
      <c r="C4" s="152" t="str">
        <f>IF(ISNONTEXT('[1]Organizacija natjecanja'!$H$13)=TRUE,"",'[1]Organizacija natjecanja'!$H$13)</f>
        <v>Ribica Turčišće</v>
      </c>
      <c r="D4" s="150"/>
      <c r="E4" s="153"/>
      <c r="F4" s="154"/>
      <c r="G4" s="155"/>
    </row>
    <row r="5" spans="1:9" x14ac:dyDescent="0.2">
      <c r="A5" s="147" t="s">
        <v>60</v>
      </c>
      <c r="B5" s="148"/>
      <c r="C5" s="152" t="str">
        <f>IF(ISNONTEXT('[1]Organizacija natjecanja'!$H$4)=TRUE,"",'[1]Organizacija natjecanja'!$H$4)</f>
        <v>Stara Graba Turčišće</v>
      </c>
      <c r="D5" s="150"/>
      <c r="E5" s="153"/>
      <c r="F5" s="154"/>
    </row>
    <row r="6" spans="1:9" x14ac:dyDescent="0.2">
      <c r="A6" s="147"/>
      <c r="B6" s="148"/>
      <c r="C6" s="152"/>
      <c r="D6" s="150"/>
      <c r="E6" s="153"/>
      <c r="F6" s="154"/>
    </row>
    <row r="7" spans="1:9" ht="14.25" customHeight="1" x14ac:dyDescent="0.2">
      <c r="A7" s="156" t="s">
        <v>19</v>
      </c>
      <c r="B7" s="157"/>
      <c r="C7" s="158" t="str">
        <f>IF(ISBLANK('[1]Organizacija natjecanja'!$H$9)=TRUE,"",'[1]Organizacija natjecanja'!$H$9)</f>
        <v>SENIORKE</v>
      </c>
      <c r="D7" s="159"/>
      <c r="E7" s="160"/>
      <c r="F7" s="161"/>
    </row>
    <row r="8" spans="1:9" x14ac:dyDescent="0.2">
      <c r="A8" s="162"/>
      <c r="F8" s="162"/>
    </row>
    <row r="9" spans="1:9" ht="12.75" customHeight="1" x14ac:dyDescent="0.2">
      <c r="A9" s="164" t="s">
        <v>61</v>
      </c>
      <c r="B9" s="165" t="s">
        <v>62</v>
      </c>
      <c r="C9" s="165" t="s">
        <v>63</v>
      </c>
      <c r="D9" s="166" t="s">
        <v>64</v>
      </c>
      <c r="E9" s="167" t="s">
        <v>65</v>
      </c>
      <c r="F9" s="168" t="s">
        <v>66</v>
      </c>
      <c r="G9" s="169"/>
    </row>
    <row r="10" spans="1:9" x14ac:dyDescent="0.2">
      <c r="A10" s="170">
        <f>IF(ISNUMBER(F10)=FALSE,"",1)</f>
        <v>1</v>
      </c>
      <c r="B10" s="171" t="str">
        <f>IF(ISTEXT('[1]Pojedinačni plasman'!B6)=TRUE,'[1]Pojedinačni plasman'!B6,"")</f>
        <v>Strbad Sara</v>
      </c>
      <c r="C10" s="172" t="str">
        <f>IF(ISTEXT('[1]Pojedinačni plasman'!C6)=TRUE,'[1]Pojedinačni plasman'!C6,"")</f>
        <v>Drava Donji Mihaljevec</v>
      </c>
      <c r="D10" s="173">
        <f>IF(ISNUMBER('[1]Pojedinačni plasman'!D6)=TRUE,'[1]Pojedinačni plasman'!D6,"")</f>
        <v>5860</v>
      </c>
      <c r="E10" s="174">
        <f>IF(ISNUMBER('[1]Pojedinačni plasman'!E6)=TRUE,'[1]Pojedinačni plasman'!E6,"")</f>
        <v>4</v>
      </c>
      <c r="F10" s="175">
        <f>IF(ISNUMBER('[1]Pojedinačni plasman'!F6)=TRUE,'[1]Pojedinačni plasman'!F6,"")</f>
        <v>1</v>
      </c>
      <c r="G10" s="155"/>
      <c r="H10" s="176"/>
      <c r="I10" s="145"/>
    </row>
    <row r="11" spans="1:9" x14ac:dyDescent="0.2">
      <c r="A11" s="177">
        <f>IF(ISNUMBER(F11)=FALSE,"",2)</f>
        <v>2</v>
      </c>
      <c r="B11" s="178" t="str">
        <f>IF(ISTEXT('[1]Pojedinačni plasman'!B7)=TRUE,'[1]Pojedinačni plasman'!B7,"")</f>
        <v>Oreški Sanja</v>
      </c>
      <c r="C11" s="179" t="str">
        <f>IF(ISTEXT('[1]Pojedinačni plasman'!C7)=TRUE,'[1]Pojedinačni plasman'!C7,"")</f>
        <v>Karas Peklenica</v>
      </c>
      <c r="D11" s="180">
        <f>IF(ISNUMBER('[1]Pojedinačni plasman'!D7)=TRUE,'[1]Pojedinačni plasman'!D7,"")</f>
        <v>5340</v>
      </c>
      <c r="E11" s="181">
        <f>IF(ISNUMBER('[1]Pojedinačni plasman'!E7)=TRUE,'[1]Pojedinačni plasman'!E7,"")</f>
        <v>7</v>
      </c>
      <c r="F11" s="182">
        <f>IF(ISNUMBER('[1]Pojedinačni plasman'!F7)=TRUE,'[1]Pojedinačni plasman'!F7,"")</f>
        <v>2</v>
      </c>
      <c r="G11" s="155"/>
      <c r="H11" s="176"/>
      <c r="I11" s="145"/>
    </row>
    <row r="12" spans="1:9" x14ac:dyDescent="0.2">
      <c r="A12" s="177">
        <f>IF(ISNUMBER(F12)=FALSE,"",3)</f>
        <v>3</v>
      </c>
      <c r="B12" s="178" t="str">
        <f>IF(ISTEXT('[1]Pojedinačni plasman'!B8)=TRUE,'[1]Pojedinačni plasman'!B8,"")</f>
        <v>Komorski Adriana</v>
      </c>
      <c r="C12" s="179" t="str">
        <f>IF(ISTEXT('[1]Pojedinačni plasman'!C8)=TRUE,'[1]Pojedinačni plasman'!C8,"")</f>
        <v>Drava Donji Mihaljevec</v>
      </c>
      <c r="D12" s="180">
        <f>IF(ISNUMBER('[1]Pojedinačni plasman'!D8)=TRUE,'[1]Pojedinačni plasman'!D8,"")</f>
        <v>5260</v>
      </c>
      <c r="E12" s="181">
        <f>IF(ISNUMBER('[1]Pojedinačni plasman'!E8)=TRUE,'[1]Pojedinačni plasman'!E8,"")</f>
        <v>2</v>
      </c>
      <c r="F12" s="182">
        <f>IF(ISNUMBER('[1]Pojedinačni plasman'!F8)=TRUE,'[1]Pojedinačni plasman'!F8,"")</f>
        <v>3</v>
      </c>
      <c r="G12" s="155"/>
      <c r="H12" s="176"/>
      <c r="I12" s="145"/>
    </row>
    <row r="13" spans="1:9" x14ac:dyDescent="0.2">
      <c r="A13" s="177">
        <f>IF(ISNUMBER(F13)=FALSE,"",4)</f>
        <v>4</v>
      </c>
      <c r="B13" s="178" t="str">
        <f>IF(ISTEXT('[1]Pojedinačni plasman'!B9)=TRUE,'[1]Pojedinačni plasman'!B9,"")</f>
        <v>Vlašić Simona</v>
      </c>
      <c r="C13" s="179" t="str">
        <f>IF(ISTEXT('[1]Pojedinačni plasman'!C9)=TRUE,'[1]Pojedinačni plasman'!C9,"")</f>
        <v>Tsh Sensas som.si Čakovec</v>
      </c>
      <c r="D13" s="180">
        <f>IF(ISNUMBER('[1]Pojedinačni plasman'!D9)=TRUE,'[1]Pojedinačni plasman'!D9,"")</f>
        <v>4330</v>
      </c>
      <c r="E13" s="181">
        <f>IF(ISNUMBER('[1]Pojedinačni plasman'!E9)=TRUE,'[1]Pojedinačni plasman'!E9,"")</f>
        <v>5</v>
      </c>
      <c r="F13" s="182">
        <f>IF(ISNUMBER('[1]Pojedinačni plasman'!F9)=TRUE,'[1]Pojedinačni plasman'!F9,"")</f>
        <v>4</v>
      </c>
      <c r="G13" s="155"/>
      <c r="H13" s="176"/>
      <c r="I13" s="145"/>
    </row>
    <row r="14" spans="1:9" x14ac:dyDescent="0.2">
      <c r="A14" s="177">
        <f>IF(ISNUMBER(F14)=FALSE,"",5)</f>
        <v>5</v>
      </c>
      <c r="B14" s="178" t="str">
        <f>IF(ISTEXT('[1]Pojedinačni plasman'!B10)=TRUE,'[1]Pojedinačni plasman'!B10,"")</f>
        <v>Orač Lidija</v>
      </c>
      <c r="C14" s="179" t="str">
        <f>IF(ISTEXT('[1]Pojedinačni plasman'!C10)=TRUE,'[1]Pojedinačni plasman'!C10,"")</f>
        <v>Klen Sveta Marija</v>
      </c>
      <c r="D14" s="180">
        <f>IF(ISNUMBER('[1]Pojedinačni plasman'!D10)=TRUE,'[1]Pojedinačni plasman'!D10,"")</f>
        <v>2835</v>
      </c>
      <c r="E14" s="181">
        <f>IF(ISNUMBER('[1]Pojedinačni plasman'!E10)=TRUE,'[1]Pojedinačni plasman'!E10,"")</f>
        <v>1</v>
      </c>
      <c r="F14" s="182">
        <f>IF(ISNUMBER('[1]Pojedinačni plasman'!F10)=TRUE,'[1]Pojedinačni plasman'!F10,"")</f>
        <v>5</v>
      </c>
      <c r="G14" s="155"/>
      <c r="H14" s="176"/>
      <c r="I14" s="145"/>
    </row>
    <row r="15" spans="1:9" x14ac:dyDescent="0.2">
      <c r="A15" s="177">
        <f>IF(ISNUMBER(F15)=FALSE,"",6)</f>
        <v>6</v>
      </c>
      <c r="B15" s="178" t="str">
        <f>IF(ISTEXT('[1]Pojedinačni plasman'!B11)=TRUE,'[1]Pojedinačni plasman'!B11,"")</f>
        <v>Horvat Nina</v>
      </c>
      <c r="C15" s="179" t="str">
        <f>IF(ISTEXT('[1]Pojedinačni plasman'!C11)=TRUE,'[1]Pojedinačni plasman'!C11,"")</f>
        <v>Smuđ Goričan</v>
      </c>
      <c r="D15" s="180">
        <f>IF(ISNUMBER('[1]Pojedinačni plasman'!D11)=TRUE,'[1]Pojedinačni plasman'!D11,"")</f>
        <v>2430</v>
      </c>
      <c r="E15" s="181">
        <f>IF(ISNUMBER('[1]Pojedinačni plasman'!E11)=TRUE,'[1]Pojedinačni plasman'!E11,"")</f>
        <v>6</v>
      </c>
      <c r="F15" s="182">
        <f>IF(ISNUMBER('[1]Pojedinačni plasman'!F11)=TRUE,'[1]Pojedinačni plasman'!F11,"")</f>
        <v>6</v>
      </c>
      <c r="G15" s="155"/>
      <c r="H15" s="176"/>
      <c r="I15" s="145"/>
    </row>
    <row r="16" spans="1:9" x14ac:dyDescent="0.2">
      <c r="A16" s="177">
        <f>IF(ISNUMBER(F16)=FALSE,"",7)</f>
        <v>7</v>
      </c>
      <c r="B16" s="178" t="str">
        <f>IF(ISTEXT('[1]Pojedinačni plasman'!B12)=TRUE,'[1]Pojedinačni plasman'!B12,"")</f>
        <v>Vadla Ivana</v>
      </c>
      <c r="C16" s="179" t="str">
        <f>IF(ISTEXT('[1]Pojedinačni plasman'!C12)=TRUE,'[1]Pojedinačni plasman'!C12,"")</f>
        <v>Klen Sveta Marija</v>
      </c>
      <c r="D16" s="180">
        <f>IF(ISNUMBER('[1]Pojedinačni plasman'!D12)=TRUE,'[1]Pojedinačni plasman'!D12,"")</f>
        <v>2035</v>
      </c>
      <c r="E16" s="181">
        <f>IF(ISNUMBER('[1]Pojedinačni plasman'!E12)=TRUE,'[1]Pojedinačni plasman'!E12,"")</f>
        <v>3</v>
      </c>
      <c r="F16" s="182">
        <f>IF(ISNUMBER('[1]Pojedinačni plasman'!F12)=TRUE,'[1]Pojedinačni plasman'!F12,"")</f>
        <v>7</v>
      </c>
      <c r="G16" s="155"/>
      <c r="H16" s="176"/>
      <c r="I16" s="145"/>
    </row>
    <row r="17" spans="1:9" x14ac:dyDescent="0.2">
      <c r="A17" s="177" t="str">
        <f>IF(ISNUMBER(F17)=FALSE,"",8)</f>
        <v/>
      </c>
      <c r="B17" s="178" t="str">
        <f>IF(ISTEXT('[1]Pojedinačni plasman'!B13)=TRUE,'[1]Pojedinačni plasman'!B13,"")</f>
        <v/>
      </c>
      <c r="C17" s="179" t="str">
        <f>IF(ISTEXT('[1]Pojedinačni plasman'!C13)=TRUE,'[1]Pojedinačni plasman'!C13,"")</f>
        <v/>
      </c>
      <c r="D17" s="180" t="str">
        <f>IF(ISNUMBER('[1]Pojedinačni plasman'!D13)=TRUE,'[1]Pojedinačni plasman'!D13,"")</f>
        <v/>
      </c>
      <c r="E17" s="181" t="str">
        <f>IF(ISNUMBER('[1]Pojedinačni plasman'!E13)=TRUE,'[1]Pojedinačni plasman'!E13,"")</f>
        <v/>
      </c>
      <c r="F17" s="182" t="str">
        <f>IF(ISNUMBER('[1]Pojedinačni plasman'!F13)=TRUE,'[1]Pojedinačni plasman'!F13,"")</f>
        <v/>
      </c>
      <c r="G17" s="155"/>
      <c r="H17" s="176"/>
      <c r="I17" s="145"/>
    </row>
    <row r="18" spans="1:9" x14ac:dyDescent="0.2">
      <c r="A18" s="177" t="str">
        <f>IF(ISNUMBER(F18)=FALSE,"",9)</f>
        <v/>
      </c>
      <c r="B18" s="178" t="str">
        <f>IF(ISTEXT('[1]Pojedinačni plasman'!B14)=TRUE,'[1]Pojedinačni plasman'!B14,"")</f>
        <v/>
      </c>
      <c r="C18" s="179" t="str">
        <f>IF(ISTEXT('[1]Pojedinačni plasman'!C14)=TRUE,'[1]Pojedinačni plasman'!C14,"")</f>
        <v/>
      </c>
      <c r="D18" s="180" t="str">
        <f>IF(ISNUMBER('[1]Pojedinačni plasman'!D14)=TRUE,'[1]Pojedinačni plasman'!D14,"")</f>
        <v/>
      </c>
      <c r="E18" s="181" t="str">
        <f>IF(ISNUMBER('[1]Pojedinačni plasman'!E14)=TRUE,'[1]Pojedinačni plasman'!E14,"")</f>
        <v/>
      </c>
      <c r="F18" s="182" t="str">
        <f>IF(ISNUMBER('[1]Pojedinačni plasman'!F14)=TRUE,'[1]Pojedinačni plasman'!F14,"")</f>
        <v/>
      </c>
      <c r="G18" s="155"/>
      <c r="H18" s="176"/>
      <c r="I18" s="145"/>
    </row>
    <row r="19" spans="1:9" x14ac:dyDescent="0.2">
      <c r="A19" s="177" t="str">
        <f>IF(ISNUMBER(F19)=FALSE,"",10)</f>
        <v/>
      </c>
      <c r="B19" s="178" t="str">
        <f>IF(ISTEXT('[1]Pojedinačni plasman'!B15)=TRUE,'[1]Pojedinačni plasman'!B15,"")</f>
        <v/>
      </c>
      <c r="C19" s="179" t="str">
        <f>IF(ISTEXT('[1]Pojedinačni plasman'!C15)=TRUE,'[1]Pojedinačni plasman'!C15,"")</f>
        <v/>
      </c>
      <c r="D19" s="180" t="str">
        <f>IF(ISNUMBER('[1]Pojedinačni plasman'!D15)=TRUE,'[1]Pojedinačni plasman'!D15,"")</f>
        <v/>
      </c>
      <c r="E19" s="181" t="str">
        <f>IF(ISNUMBER('[1]Pojedinačni plasman'!E15)=TRUE,'[1]Pojedinačni plasman'!E15,"")</f>
        <v/>
      </c>
      <c r="F19" s="182" t="str">
        <f>IF(ISNUMBER('[1]Pojedinačni plasman'!F15)=TRUE,'[1]Pojedinačni plasman'!F15,"")</f>
        <v/>
      </c>
      <c r="G19" s="155"/>
      <c r="H19" s="176"/>
      <c r="I19" s="145"/>
    </row>
    <row r="20" spans="1:9" x14ac:dyDescent="0.2">
      <c r="A20" s="177" t="str">
        <f>IF(ISNUMBER(F20)=FALSE,"",11)</f>
        <v/>
      </c>
      <c r="B20" s="178" t="str">
        <f>IF(ISTEXT('[1]Pojedinačni plasman'!B16)=TRUE,'[1]Pojedinačni plasman'!B16,"")</f>
        <v/>
      </c>
      <c r="C20" s="179" t="str">
        <f>IF(ISTEXT('[1]Pojedinačni plasman'!C16)=TRUE,'[1]Pojedinačni plasman'!C16,"")</f>
        <v/>
      </c>
      <c r="D20" s="180" t="str">
        <f>IF(ISNUMBER('[1]Pojedinačni plasman'!D16)=TRUE,'[1]Pojedinačni plasman'!D16,"")</f>
        <v/>
      </c>
      <c r="E20" s="181" t="str">
        <f>IF(ISNUMBER('[1]Pojedinačni plasman'!E16)=TRUE,'[1]Pojedinačni plasman'!E16,"")</f>
        <v/>
      </c>
      <c r="F20" s="182" t="str">
        <f>IF(ISNUMBER('[1]Pojedinačni plasman'!F16)=TRUE,'[1]Pojedinačni plasman'!F16,"")</f>
        <v/>
      </c>
      <c r="G20" s="155"/>
      <c r="H20" s="176"/>
      <c r="I20" s="145"/>
    </row>
    <row r="21" spans="1:9" x14ac:dyDescent="0.2">
      <c r="A21" s="177" t="str">
        <f>IF(ISNUMBER(F21)=FALSE,"",12)</f>
        <v/>
      </c>
      <c r="B21" s="178" t="str">
        <f>IF(ISTEXT('[1]Pojedinačni plasman'!B17)=TRUE,'[1]Pojedinačni plasman'!B17,"")</f>
        <v/>
      </c>
      <c r="C21" s="179" t="str">
        <f>IF(ISTEXT('[1]Pojedinačni plasman'!C17)=TRUE,'[1]Pojedinačni plasman'!C17,"")</f>
        <v/>
      </c>
      <c r="D21" s="180" t="str">
        <f>IF(ISNUMBER('[1]Pojedinačni plasman'!D17)=TRUE,'[1]Pojedinačni plasman'!D17,"")</f>
        <v/>
      </c>
      <c r="E21" s="181" t="str">
        <f>IF(ISNUMBER('[1]Pojedinačni plasman'!E17)=TRUE,'[1]Pojedinačni plasman'!E17,"")</f>
        <v/>
      </c>
      <c r="F21" s="182" t="str">
        <f>IF(ISNUMBER('[1]Pojedinačni plasman'!F17)=TRUE,'[1]Pojedinačni plasman'!F17,"")</f>
        <v/>
      </c>
      <c r="G21" s="155"/>
      <c r="H21" s="176"/>
      <c r="I21" s="145"/>
    </row>
    <row r="22" spans="1:9" x14ac:dyDescent="0.2">
      <c r="A22" s="177" t="str">
        <f>IF(ISNUMBER(F22)=FALSE,"",13)</f>
        <v/>
      </c>
      <c r="B22" s="178" t="str">
        <f>IF(ISTEXT('[1]Pojedinačni plasman'!B18)=TRUE,'[1]Pojedinačni plasman'!B18,"")</f>
        <v/>
      </c>
      <c r="C22" s="179" t="str">
        <f>IF(ISTEXT('[1]Pojedinačni plasman'!C18)=TRUE,'[1]Pojedinačni plasman'!C18,"")</f>
        <v/>
      </c>
      <c r="D22" s="180" t="str">
        <f>IF(ISNUMBER('[1]Pojedinačni plasman'!D18)=TRUE,'[1]Pojedinačni plasman'!D18,"")</f>
        <v/>
      </c>
      <c r="E22" s="181" t="str">
        <f>IF(ISNUMBER('[1]Pojedinačni plasman'!E18)=TRUE,'[1]Pojedinačni plasman'!E18,"")</f>
        <v/>
      </c>
      <c r="F22" s="182" t="str">
        <f>IF(ISNUMBER('[1]Pojedinačni plasman'!F18)=TRUE,'[1]Pojedinačni plasman'!F18,"")</f>
        <v/>
      </c>
      <c r="G22" s="155"/>
      <c r="H22" s="176"/>
      <c r="I22" s="145"/>
    </row>
    <row r="23" spans="1:9" x14ac:dyDescent="0.2">
      <c r="A23" s="177" t="str">
        <f>IF(ISNUMBER(F23)=FALSE,"",14)</f>
        <v/>
      </c>
      <c r="B23" s="178" t="str">
        <f>IF(ISTEXT('[1]Pojedinačni plasman'!B19)=TRUE,'[1]Pojedinačni plasman'!B19,"")</f>
        <v/>
      </c>
      <c r="C23" s="179" t="str">
        <f>IF(ISTEXT('[1]Pojedinačni plasman'!C19)=TRUE,'[1]Pojedinačni plasman'!C19,"")</f>
        <v/>
      </c>
      <c r="D23" s="180" t="str">
        <f>IF(ISNUMBER('[1]Pojedinačni plasman'!D19)=TRUE,'[1]Pojedinačni plasman'!D19,"")</f>
        <v/>
      </c>
      <c r="E23" s="181" t="str">
        <f>IF(ISNUMBER('[1]Pojedinačni plasman'!E19)=TRUE,'[1]Pojedinačni plasman'!E19,"")</f>
        <v/>
      </c>
      <c r="F23" s="182" t="str">
        <f>IF(ISNUMBER('[1]Pojedinačni plasman'!F19)=TRUE,'[1]Pojedinačni plasman'!F19,"")</f>
        <v/>
      </c>
      <c r="G23" s="155"/>
      <c r="H23" s="176"/>
      <c r="I23" s="145"/>
    </row>
    <row r="24" spans="1:9" x14ac:dyDescent="0.2">
      <c r="A24" s="177" t="str">
        <f>IF(ISNUMBER(F24)=FALSE,"",15)</f>
        <v/>
      </c>
      <c r="B24" s="178" t="str">
        <f>IF(ISTEXT('[1]Pojedinačni plasman'!B20)=TRUE,'[1]Pojedinačni plasman'!B20,"")</f>
        <v/>
      </c>
      <c r="C24" s="179" t="str">
        <f>IF(ISTEXT('[1]Pojedinačni plasman'!C20)=TRUE,'[1]Pojedinačni plasman'!C20,"")</f>
        <v/>
      </c>
      <c r="D24" s="180" t="str">
        <f>IF(ISNUMBER('[1]Pojedinačni plasman'!D20)=TRUE,'[1]Pojedinačni plasman'!D20,"")</f>
        <v/>
      </c>
      <c r="E24" s="181" t="str">
        <f>IF(ISNUMBER('[1]Pojedinačni plasman'!E20)=TRUE,'[1]Pojedinačni plasman'!E20,"")</f>
        <v/>
      </c>
      <c r="F24" s="182" t="str">
        <f>IF(ISNUMBER('[1]Pojedinačni plasman'!F20)=TRUE,'[1]Pojedinačni plasman'!F20,"")</f>
        <v/>
      </c>
      <c r="G24" s="155"/>
      <c r="H24" s="176"/>
      <c r="I24" s="145"/>
    </row>
    <row r="25" spans="1:9" x14ac:dyDescent="0.2">
      <c r="A25" s="177" t="str">
        <f>IF(ISNUMBER(F25)=FALSE,"",16)</f>
        <v/>
      </c>
      <c r="B25" s="178" t="str">
        <f>IF(ISTEXT('[1]Pojedinačni plasman'!B21)=TRUE,'[1]Pojedinačni plasman'!B21,"")</f>
        <v/>
      </c>
      <c r="C25" s="179" t="str">
        <f>IF(ISTEXT('[1]Pojedinačni plasman'!C21)=TRUE,'[1]Pojedinačni plasman'!C21,"")</f>
        <v/>
      </c>
      <c r="D25" s="180" t="str">
        <f>IF(ISNUMBER('[1]Pojedinačni plasman'!D21)=TRUE,'[1]Pojedinačni plasman'!D21,"")</f>
        <v/>
      </c>
      <c r="E25" s="181" t="str">
        <f>IF(ISNUMBER('[1]Pojedinačni plasman'!E21)=TRUE,'[1]Pojedinačni plasman'!E21,"")</f>
        <v/>
      </c>
      <c r="F25" s="182" t="str">
        <f>IF(ISNUMBER('[1]Pojedinačni plasman'!F21)=TRUE,'[1]Pojedinačni plasman'!F21,"")</f>
        <v/>
      </c>
      <c r="G25" s="155"/>
      <c r="H25" s="176"/>
      <c r="I25" s="145"/>
    </row>
    <row r="26" spans="1:9" x14ac:dyDescent="0.2">
      <c r="A26" s="177" t="str">
        <f>IF(ISNUMBER(F26)=FALSE,"",17)</f>
        <v/>
      </c>
      <c r="B26" s="178" t="str">
        <f>IF(ISTEXT('[1]Pojedinačni plasman'!B22)=TRUE,'[1]Pojedinačni plasman'!B22,"")</f>
        <v/>
      </c>
      <c r="C26" s="179" t="str">
        <f>IF(ISTEXT('[1]Pojedinačni plasman'!C22)=TRUE,'[1]Pojedinačni plasman'!C22,"")</f>
        <v/>
      </c>
      <c r="D26" s="180" t="str">
        <f>IF(ISNUMBER('[1]Pojedinačni plasman'!D22)=TRUE,'[1]Pojedinačni plasman'!D22,"")</f>
        <v/>
      </c>
      <c r="E26" s="181" t="str">
        <f>IF(ISNUMBER('[1]Pojedinačni plasman'!E22)=TRUE,'[1]Pojedinačni plasman'!E22,"")</f>
        <v/>
      </c>
      <c r="F26" s="182" t="str">
        <f>IF(ISNUMBER('[1]Pojedinačni plasman'!F22)=TRUE,'[1]Pojedinačni plasman'!F22,"")</f>
        <v/>
      </c>
      <c r="G26" s="155"/>
      <c r="H26" s="176"/>
      <c r="I26" s="145"/>
    </row>
    <row r="27" spans="1:9" x14ac:dyDescent="0.2">
      <c r="A27" s="177" t="str">
        <f>IF(ISNUMBER(F27)=FALSE,"",18)</f>
        <v/>
      </c>
      <c r="B27" s="178" t="str">
        <f>IF(ISTEXT('[1]Pojedinačni plasman'!B23)=TRUE,'[1]Pojedinačni plasman'!B23,"")</f>
        <v/>
      </c>
      <c r="C27" s="179" t="str">
        <f>IF(ISTEXT('[1]Pojedinačni plasman'!C23)=TRUE,'[1]Pojedinačni plasman'!C23,"")</f>
        <v/>
      </c>
      <c r="D27" s="180" t="str">
        <f>IF(ISNUMBER('[1]Pojedinačni plasman'!D23)=TRUE,'[1]Pojedinačni plasman'!D23,"")</f>
        <v/>
      </c>
      <c r="E27" s="181" t="str">
        <f>IF(ISNUMBER('[1]Pojedinačni plasman'!E23)=TRUE,'[1]Pojedinačni plasman'!E23,"")</f>
        <v/>
      </c>
      <c r="F27" s="182" t="str">
        <f>IF(ISNUMBER('[1]Pojedinačni plasman'!F23)=TRUE,'[1]Pojedinačni plasman'!F23,"")</f>
        <v/>
      </c>
      <c r="G27" s="155"/>
      <c r="H27" s="176"/>
      <c r="I27" s="145"/>
    </row>
    <row r="28" spans="1:9" x14ac:dyDescent="0.2">
      <c r="A28" s="177" t="str">
        <f>IF(ISNUMBER(F28)=FALSE,"",19)</f>
        <v/>
      </c>
      <c r="B28" s="178" t="str">
        <f>IF(ISTEXT('[1]Pojedinačni plasman'!B24)=TRUE,'[1]Pojedinačni plasman'!B24,"")</f>
        <v/>
      </c>
      <c r="C28" s="179" t="str">
        <f>IF(ISTEXT('[1]Pojedinačni plasman'!C24)=TRUE,'[1]Pojedinačni plasman'!C24,"")</f>
        <v/>
      </c>
      <c r="D28" s="180" t="str">
        <f>IF(ISNUMBER('[1]Pojedinačni plasman'!D24)=TRUE,'[1]Pojedinačni plasman'!D24,"")</f>
        <v/>
      </c>
      <c r="E28" s="181" t="str">
        <f>IF(ISNUMBER('[1]Pojedinačni plasman'!E24)=TRUE,'[1]Pojedinačni plasman'!E24,"")</f>
        <v/>
      </c>
      <c r="F28" s="182" t="str">
        <f>IF(ISNUMBER('[1]Pojedinačni plasman'!F24)=TRUE,'[1]Pojedinačni plasman'!F24,"")</f>
        <v/>
      </c>
      <c r="G28" s="155"/>
      <c r="H28" s="176"/>
      <c r="I28" s="145"/>
    </row>
    <row r="29" spans="1:9" x14ac:dyDescent="0.2">
      <c r="A29" s="177" t="str">
        <f>IF(ISNUMBER(F29)=FALSE,"",20)</f>
        <v/>
      </c>
      <c r="B29" s="178" t="str">
        <f>IF(ISTEXT('[1]Pojedinačni plasman'!B25)=TRUE,'[1]Pojedinačni plasman'!B25,"")</f>
        <v/>
      </c>
      <c r="C29" s="179" t="str">
        <f>IF(ISTEXT('[1]Pojedinačni plasman'!C25)=TRUE,'[1]Pojedinačni plasman'!C25,"")</f>
        <v/>
      </c>
      <c r="D29" s="180" t="str">
        <f>IF(ISNUMBER('[1]Pojedinačni plasman'!D25)=TRUE,'[1]Pojedinačni plasman'!D25,"")</f>
        <v/>
      </c>
      <c r="E29" s="181" t="str">
        <f>IF(ISNUMBER('[1]Pojedinačni plasman'!E25)=TRUE,'[1]Pojedinačni plasman'!E25,"")</f>
        <v/>
      </c>
      <c r="F29" s="182" t="str">
        <f>IF(ISNUMBER('[1]Pojedinačni plasman'!F25)=TRUE,'[1]Pojedinačni plasman'!F25,"")</f>
        <v/>
      </c>
      <c r="G29" s="155"/>
      <c r="H29" s="176"/>
      <c r="I29" s="145"/>
    </row>
    <row r="30" spans="1:9" x14ac:dyDescent="0.2">
      <c r="A30" s="177" t="str">
        <f>IF(ISNUMBER(F30)=FALSE,"",21)</f>
        <v/>
      </c>
      <c r="B30" s="178" t="str">
        <f>IF(ISTEXT('[1]Pojedinačni plasman'!B26)=TRUE,'[1]Pojedinačni plasman'!B26,"")</f>
        <v/>
      </c>
      <c r="C30" s="179" t="str">
        <f>IF(ISTEXT('[1]Pojedinačni plasman'!C26)=TRUE,'[1]Pojedinačni plasman'!C26,"")</f>
        <v/>
      </c>
      <c r="D30" s="180" t="str">
        <f>IF(ISNUMBER('[1]Pojedinačni plasman'!D26)=TRUE,'[1]Pojedinačni plasman'!D26,"")</f>
        <v/>
      </c>
      <c r="E30" s="181" t="str">
        <f>IF(ISNUMBER('[1]Pojedinačni plasman'!E26)=TRUE,'[1]Pojedinačni plasman'!E26,"")</f>
        <v/>
      </c>
      <c r="F30" s="182" t="str">
        <f>IF(ISNUMBER('[1]Pojedinačni plasman'!F26)=TRUE,'[1]Pojedinačni plasman'!F26,"")</f>
        <v/>
      </c>
      <c r="G30" s="155"/>
      <c r="H30" s="176"/>
      <c r="I30" s="145"/>
    </row>
    <row r="31" spans="1:9" x14ac:dyDescent="0.2">
      <c r="A31" s="177" t="str">
        <f>IF(ISNUMBER(F31)=FALSE,"",22)</f>
        <v/>
      </c>
      <c r="B31" s="178" t="str">
        <f>IF(ISTEXT('[1]Pojedinačni plasman'!B27)=TRUE,'[1]Pojedinačni plasman'!B27,"")</f>
        <v/>
      </c>
      <c r="C31" s="179" t="str">
        <f>IF(ISTEXT('[1]Pojedinačni plasman'!C27)=TRUE,'[1]Pojedinačni plasman'!C27,"")</f>
        <v/>
      </c>
      <c r="D31" s="180" t="str">
        <f>IF(ISNUMBER('[1]Pojedinačni plasman'!D27)=TRUE,'[1]Pojedinačni plasman'!D27,"")</f>
        <v/>
      </c>
      <c r="E31" s="181" t="str">
        <f>IF(ISNUMBER('[1]Pojedinačni plasman'!E27)=TRUE,'[1]Pojedinačni plasman'!E27,"")</f>
        <v/>
      </c>
      <c r="F31" s="182" t="str">
        <f>IF(ISNUMBER('[1]Pojedinačni plasman'!F27)=TRUE,'[1]Pojedinačni plasman'!F27,"")</f>
        <v/>
      </c>
      <c r="G31" s="155"/>
      <c r="H31" s="176"/>
      <c r="I31" s="145"/>
    </row>
    <row r="32" spans="1:9" x14ac:dyDescent="0.2">
      <c r="A32" s="177" t="str">
        <f>IF(ISNUMBER(F32)=FALSE,"",23)</f>
        <v/>
      </c>
      <c r="B32" s="178" t="str">
        <f>IF(ISTEXT('[1]Pojedinačni plasman'!B28)=TRUE,'[1]Pojedinačni plasman'!B28,"")</f>
        <v/>
      </c>
      <c r="C32" s="179" t="str">
        <f>IF(ISTEXT('[1]Pojedinačni plasman'!C28)=TRUE,'[1]Pojedinačni plasman'!C28,"")</f>
        <v/>
      </c>
      <c r="D32" s="180" t="str">
        <f>IF(ISNUMBER('[1]Pojedinačni plasman'!D28)=TRUE,'[1]Pojedinačni plasman'!D28,"")</f>
        <v/>
      </c>
      <c r="E32" s="181" t="str">
        <f>IF(ISNUMBER('[1]Pojedinačni plasman'!E28)=TRUE,'[1]Pojedinačni plasman'!E28,"")</f>
        <v/>
      </c>
      <c r="F32" s="182" t="str">
        <f>IF(ISNUMBER('[1]Pojedinačni plasman'!F28)=TRUE,'[1]Pojedinačni plasman'!F28,"")</f>
        <v/>
      </c>
      <c r="G32" s="155"/>
      <c r="H32" s="176"/>
      <c r="I32" s="145"/>
    </row>
    <row r="33" spans="1:9" x14ac:dyDescent="0.2">
      <c r="A33" s="177" t="str">
        <f>IF(ISNUMBER(F33)=FALSE,"",24)</f>
        <v/>
      </c>
      <c r="B33" s="178" t="str">
        <f>IF(ISTEXT('[1]Pojedinačni plasman'!B29)=TRUE,'[1]Pojedinačni plasman'!B29,"")</f>
        <v/>
      </c>
      <c r="C33" s="179" t="str">
        <f>IF(ISTEXT('[1]Pojedinačni plasman'!C29)=TRUE,'[1]Pojedinačni plasman'!C29,"")</f>
        <v/>
      </c>
      <c r="D33" s="180" t="str">
        <f>IF(ISNUMBER('[1]Pojedinačni plasman'!D29)=TRUE,'[1]Pojedinačni plasman'!D29,"")</f>
        <v/>
      </c>
      <c r="E33" s="181" t="str">
        <f>IF(ISNUMBER('[1]Pojedinačni plasman'!E29)=TRUE,'[1]Pojedinačni plasman'!E29,"")</f>
        <v/>
      </c>
      <c r="F33" s="182" t="str">
        <f>IF(ISNUMBER('[1]Pojedinačni plasman'!F29)=TRUE,'[1]Pojedinačni plasman'!F29,"")</f>
        <v/>
      </c>
      <c r="G33" s="155"/>
      <c r="H33" s="176"/>
      <c r="I33" s="145"/>
    </row>
    <row r="34" spans="1:9" x14ac:dyDescent="0.2">
      <c r="A34" s="177" t="str">
        <f>IF(ISNUMBER(F34)=FALSE,"",25)</f>
        <v/>
      </c>
      <c r="B34" s="178" t="str">
        <f>IF(ISTEXT('[1]Pojedinačni plasman'!B30)=TRUE,'[1]Pojedinačni plasman'!B30,"")</f>
        <v/>
      </c>
      <c r="C34" s="179" t="str">
        <f>IF(ISTEXT('[1]Pojedinačni plasman'!C30)=TRUE,'[1]Pojedinačni plasman'!C30,"")</f>
        <v/>
      </c>
      <c r="D34" s="180" t="str">
        <f>IF(ISNUMBER('[1]Pojedinačni plasman'!D30)=TRUE,'[1]Pojedinačni plasman'!D30,"")</f>
        <v/>
      </c>
      <c r="E34" s="181" t="str">
        <f>IF(ISNUMBER('[1]Pojedinačni plasman'!E30)=TRUE,'[1]Pojedinačni plasman'!E30,"")</f>
        <v/>
      </c>
      <c r="F34" s="182" t="str">
        <f>IF(ISNUMBER('[1]Pojedinačni plasman'!F30)=TRUE,'[1]Pojedinačni plasman'!F30,"")</f>
        <v/>
      </c>
      <c r="G34" s="155"/>
      <c r="H34" s="176"/>
      <c r="I34" s="145"/>
    </row>
    <row r="35" spans="1:9" x14ac:dyDescent="0.2">
      <c r="A35" s="177" t="str">
        <f>IF(ISNUMBER(F35)=FALSE,"",26)</f>
        <v/>
      </c>
      <c r="B35" s="178" t="str">
        <f>IF(ISTEXT('[1]Pojedinačni plasman'!B31)=TRUE,'[1]Pojedinačni plasman'!B31,"")</f>
        <v/>
      </c>
      <c r="C35" s="179" t="str">
        <f>IF(ISTEXT('[1]Pojedinačni plasman'!C31)=TRUE,'[1]Pojedinačni plasman'!C31,"")</f>
        <v/>
      </c>
      <c r="D35" s="180" t="str">
        <f>IF(ISNUMBER('[1]Pojedinačni plasman'!D31)=TRUE,'[1]Pojedinačni plasman'!D31,"")</f>
        <v/>
      </c>
      <c r="E35" s="181" t="str">
        <f>IF(ISNUMBER('[1]Pojedinačni plasman'!E31)=TRUE,'[1]Pojedinačni plasman'!E31,"")</f>
        <v/>
      </c>
      <c r="F35" s="182" t="str">
        <f>IF(ISNUMBER('[1]Pojedinačni plasman'!F31)=TRUE,'[1]Pojedinačni plasman'!F31,"")</f>
        <v/>
      </c>
      <c r="G35" s="155"/>
      <c r="H35" s="176"/>
      <c r="I35" s="145"/>
    </row>
    <row r="36" spans="1:9" x14ac:dyDescent="0.2">
      <c r="A36" s="177" t="str">
        <f>IF(ISNUMBER(F36)=FALSE,"",27)</f>
        <v/>
      </c>
      <c r="B36" s="178" t="str">
        <f>IF(ISTEXT('[1]Pojedinačni plasman'!B32)=TRUE,'[1]Pojedinačni plasman'!B32,"")</f>
        <v/>
      </c>
      <c r="C36" s="179" t="str">
        <f>IF(ISTEXT('[1]Pojedinačni plasman'!C32)=TRUE,'[1]Pojedinačni plasman'!C32,"")</f>
        <v/>
      </c>
      <c r="D36" s="180" t="str">
        <f>IF(ISNUMBER('[1]Pojedinačni plasman'!D32)=TRUE,'[1]Pojedinačni plasman'!D32,"")</f>
        <v/>
      </c>
      <c r="E36" s="181" t="str">
        <f>IF(ISNUMBER('[1]Pojedinačni plasman'!E32)=TRUE,'[1]Pojedinačni plasman'!E32,"")</f>
        <v/>
      </c>
      <c r="F36" s="182" t="str">
        <f>IF(ISNUMBER('[1]Pojedinačni plasman'!F32)=TRUE,'[1]Pojedinačni plasman'!F32,"")</f>
        <v/>
      </c>
      <c r="G36" s="155"/>
      <c r="H36" s="176"/>
      <c r="I36" s="145"/>
    </row>
    <row r="37" spans="1:9" x14ac:dyDescent="0.2">
      <c r="A37" s="177" t="str">
        <f>IF(ISNUMBER(F37)=FALSE,"",28)</f>
        <v/>
      </c>
      <c r="B37" s="178" t="str">
        <f>IF(ISTEXT('[1]Pojedinačni plasman'!B33)=TRUE,'[1]Pojedinačni plasman'!B33,"")</f>
        <v/>
      </c>
      <c r="C37" s="179" t="str">
        <f>IF(ISTEXT('[1]Pojedinačni plasman'!C33)=TRUE,'[1]Pojedinačni plasman'!C33,"")</f>
        <v/>
      </c>
      <c r="D37" s="180" t="str">
        <f>IF(ISNUMBER('[1]Pojedinačni plasman'!D33)=TRUE,'[1]Pojedinačni plasman'!D33,"")</f>
        <v/>
      </c>
      <c r="E37" s="181" t="str">
        <f>IF(ISNUMBER('[1]Pojedinačni plasman'!E33)=TRUE,'[1]Pojedinačni plasman'!E33,"")</f>
        <v/>
      </c>
      <c r="F37" s="182" t="str">
        <f>IF(ISNUMBER('[1]Pojedinačni plasman'!F33)=TRUE,'[1]Pojedinačni plasman'!F33,"")</f>
        <v/>
      </c>
      <c r="G37" s="155"/>
      <c r="H37" s="176"/>
      <c r="I37" s="145"/>
    </row>
    <row r="38" spans="1:9" x14ac:dyDescent="0.2">
      <c r="A38" s="177" t="str">
        <f>IF(ISNUMBER(F38)=FALSE,"",29)</f>
        <v/>
      </c>
      <c r="B38" s="178" t="str">
        <f>IF(ISTEXT('[1]Pojedinačni plasman'!B34)=TRUE,'[1]Pojedinačni plasman'!B34,"")</f>
        <v/>
      </c>
      <c r="C38" s="179" t="str">
        <f>IF(ISTEXT('[1]Pojedinačni plasman'!C34)=TRUE,'[1]Pojedinačni plasman'!C34,"")</f>
        <v/>
      </c>
      <c r="D38" s="180" t="str">
        <f>IF(ISNUMBER('[1]Pojedinačni plasman'!D34)=TRUE,'[1]Pojedinačni plasman'!D34,"")</f>
        <v/>
      </c>
      <c r="E38" s="181" t="str">
        <f>IF(ISNUMBER('[1]Pojedinačni plasman'!E34)=TRUE,'[1]Pojedinačni plasman'!E34,"")</f>
        <v/>
      </c>
      <c r="F38" s="182" t="str">
        <f>IF(ISNUMBER('[1]Pojedinačni plasman'!F34)=TRUE,'[1]Pojedinačni plasman'!F34,"")</f>
        <v/>
      </c>
      <c r="G38" s="155"/>
      <c r="H38" s="176"/>
      <c r="I38" s="145"/>
    </row>
    <row r="39" spans="1:9" x14ac:dyDescent="0.2">
      <c r="A39" s="177" t="str">
        <f>IF(ISNUMBER(F39)=FALSE,"",30)</f>
        <v/>
      </c>
      <c r="B39" s="178" t="str">
        <f>IF(ISTEXT('[1]Pojedinačni plasman'!B35)=TRUE,'[1]Pojedinačni plasman'!B35,"")</f>
        <v/>
      </c>
      <c r="C39" s="179" t="str">
        <f>IF(ISTEXT('[1]Pojedinačni plasman'!C35)=TRUE,'[1]Pojedinačni plasman'!C35,"")</f>
        <v/>
      </c>
      <c r="D39" s="180" t="str">
        <f>IF(ISNUMBER('[1]Pojedinačni plasman'!D35)=TRUE,'[1]Pojedinačni plasman'!D35,"")</f>
        <v/>
      </c>
      <c r="E39" s="181" t="str">
        <f>IF(ISNUMBER('[1]Pojedinačni plasman'!E35)=TRUE,'[1]Pojedinačni plasman'!E35,"")</f>
        <v/>
      </c>
      <c r="F39" s="182" t="str">
        <f>IF(ISNUMBER('[1]Pojedinačni plasman'!F35)=TRUE,'[1]Pojedinačni plasman'!F35,"")</f>
        <v/>
      </c>
      <c r="G39" s="155"/>
      <c r="H39" s="176"/>
      <c r="I39" s="145"/>
    </row>
    <row r="40" spans="1:9" x14ac:dyDescent="0.2">
      <c r="A40" s="177" t="str">
        <f>IF(ISNUMBER(F40)=FALSE,"",31)</f>
        <v/>
      </c>
      <c r="B40" s="178" t="str">
        <f>IF(ISTEXT('[1]Pojedinačni plasman'!B36)=TRUE,'[1]Pojedinačni plasman'!B36,"")</f>
        <v/>
      </c>
      <c r="C40" s="179" t="str">
        <f>IF(ISTEXT('[1]Pojedinačni plasman'!C36)=TRUE,'[1]Pojedinačni plasman'!C36,"")</f>
        <v/>
      </c>
      <c r="D40" s="180" t="str">
        <f>IF(ISNUMBER('[1]Pojedinačni plasman'!D36)=TRUE,'[1]Pojedinačni plasman'!D36,"")</f>
        <v/>
      </c>
      <c r="E40" s="181" t="str">
        <f>IF(ISNUMBER('[1]Pojedinačni plasman'!E36)=TRUE,'[1]Pojedinačni plasman'!E36,"")</f>
        <v/>
      </c>
      <c r="F40" s="182" t="str">
        <f>IF(ISNUMBER('[1]Pojedinačni plasman'!F36)=TRUE,'[1]Pojedinačni plasman'!F36,"")</f>
        <v/>
      </c>
      <c r="G40" s="155"/>
      <c r="H40" s="176"/>
      <c r="I40" s="145"/>
    </row>
    <row r="41" spans="1:9" x14ac:dyDescent="0.2">
      <c r="A41" s="177" t="str">
        <f>IF(ISNUMBER(F41)=FALSE,"",32)</f>
        <v/>
      </c>
      <c r="B41" s="178" t="str">
        <f>IF(ISTEXT('[1]Pojedinačni plasman'!B37)=TRUE,'[1]Pojedinačni plasman'!B37,"")</f>
        <v/>
      </c>
      <c r="C41" s="179" t="str">
        <f>IF(ISTEXT('[1]Pojedinačni plasman'!C37)=TRUE,'[1]Pojedinačni plasman'!C37,"")</f>
        <v/>
      </c>
      <c r="D41" s="180" t="str">
        <f>IF(ISNUMBER('[1]Pojedinačni plasman'!D37)=TRUE,'[1]Pojedinačni plasman'!D37,"")</f>
        <v/>
      </c>
      <c r="E41" s="181" t="str">
        <f>IF(ISNUMBER('[1]Pojedinačni plasman'!E37)=TRUE,'[1]Pojedinačni plasman'!E37,"")</f>
        <v/>
      </c>
      <c r="F41" s="182" t="str">
        <f>IF(ISNUMBER('[1]Pojedinačni plasman'!F37)=TRUE,'[1]Pojedinačni plasman'!F37,"")</f>
        <v/>
      </c>
      <c r="G41" s="155"/>
      <c r="H41" s="176"/>
      <c r="I41" s="145"/>
    </row>
    <row r="42" spans="1:9" x14ac:dyDescent="0.2">
      <c r="A42" s="177" t="str">
        <f>IF(ISNUMBER(F42)=FALSE,"",33)</f>
        <v/>
      </c>
      <c r="B42" s="178" t="str">
        <f>IF(ISTEXT('[1]Pojedinačni plasman'!B38)=TRUE,'[1]Pojedinačni plasman'!B38,"")</f>
        <v/>
      </c>
      <c r="C42" s="179" t="str">
        <f>IF(ISTEXT('[1]Pojedinačni plasman'!C38)=TRUE,'[1]Pojedinačni plasman'!C38,"")</f>
        <v/>
      </c>
      <c r="D42" s="180" t="str">
        <f>IF(ISNUMBER('[1]Pojedinačni plasman'!D38)=TRUE,'[1]Pojedinačni plasman'!D38,"")</f>
        <v/>
      </c>
      <c r="E42" s="181" t="str">
        <f>IF(ISNUMBER('[1]Pojedinačni plasman'!E38)=TRUE,'[1]Pojedinačni plasman'!E38,"")</f>
        <v/>
      </c>
      <c r="F42" s="182" t="str">
        <f>IF(ISNUMBER('[1]Pojedinačni plasman'!F38)=TRUE,'[1]Pojedinačni plasman'!F38,"")</f>
        <v/>
      </c>
      <c r="G42" s="155"/>
      <c r="H42" s="176"/>
      <c r="I42" s="145"/>
    </row>
    <row r="43" spans="1:9" x14ac:dyDescent="0.2">
      <c r="A43" s="177" t="str">
        <f>IF(ISNUMBER(F43)=FALSE,"",34)</f>
        <v/>
      </c>
      <c r="B43" s="178" t="str">
        <f>IF(ISTEXT('[1]Pojedinačni plasman'!B39)=TRUE,'[1]Pojedinačni plasman'!B39,"")</f>
        <v/>
      </c>
      <c r="C43" s="179" t="str">
        <f>IF(ISTEXT('[1]Pojedinačni plasman'!C39)=TRUE,'[1]Pojedinačni plasman'!C39,"")</f>
        <v/>
      </c>
      <c r="D43" s="180" t="str">
        <f>IF(ISNUMBER('[1]Pojedinačni plasman'!D39)=TRUE,'[1]Pojedinačni plasman'!D39,"")</f>
        <v/>
      </c>
      <c r="E43" s="181" t="str">
        <f>IF(ISNUMBER('[1]Pojedinačni plasman'!E39)=TRUE,'[1]Pojedinačni plasman'!E39,"")</f>
        <v/>
      </c>
      <c r="F43" s="182" t="str">
        <f>IF(ISNUMBER('[1]Pojedinačni plasman'!F39)=TRUE,'[1]Pojedinačni plasman'!F39,"")</f>
        <v/>
      </c>
      <c r="G43" s="155"/>
      <c r="H43" s="176"/>
      <c r="I43" s="145"/>
    </row>
    <row r="44" spans="1:9" x14ac:dyDescent="0.2">
      <c r="A44" s="177" t="str">
        <f>IF(ISNUMBER(F44)=FALSE,"",35)</f>
        <v/>
      </c>
      <c r="B44" s="178" t="str">
        <f>IF(ISTEXT('[1]Pojedinačni plasman'!B40)=TRUE,'[1]Pojedinačni plasman'!B40,"")</f>
        <v/>
      </c>
      <c r="C44" s="179" t="str">
        <f>IF(ISTEXT('[1]Pojedinačni plasman'!C40)=TRUE,'[1]Pojedinačni plasman'!C40,"")</f>
        <v/>
      </c>
      <c r="D44" s="180" t="str">
        <f>IF(ISNUMBER('[1]Pojedinačni plasman'!D40)=TRUE,'[1]Pojedinačni plasman'!D40,"")</f>
        <v/>
      </c>
      <c r="E44" s="181" t="str">
        <f>IF(ISNUMBER('[1]Pojedinačni plasman'!E40)=TRUE,'[1]Pojedinačni plasman'!E40,"")</f>
        <v/>
      </c>
      <c r="F44" s="182" t="str">
        <f>IF(ISNUMBER('[1]Pojedinačni plasman'!F40)=TRUE,'[1]Pojedinačni plasman'!F40,"")</f>
        <v/>
      </c>
      <c r="G44" s="155"/>
      <c r="H44" s="176"/>
      <c r="I44" s="145"/>
    </row>
    <row r="45" spans="1:9" x14ac:dyDescent="0.2">
      <c r="A45" s="177" t="str">
        <f>IF(ISNUMBER(F45)=FALSE,"",36)</f>
        <v/>
      </c>
      <c r="B45" s="178" t="str">
        <f>IF(ISTEXT('[1]Pojedinačni plasman'!B41)=TRUE,'[1]Pojedinačni plasman'!B41,"")</f>
        <v/>
      </c>
      <c r="C45" s="179" t="str">
        <f>IF(ISTEXT('[1]Pojedinačni plasman'!C41)=TRUE,'[1]Pojedinačni plasman'!C41,"")</f>
        <v/>
      </c>
      <c r="D45" s="180" t="str">
        <f>IF(ISNUMBER('[1]Pojedinačni plasman'!D41)=TRUE,'[1]Pojedinačni plasman'!D41,"")</f>
        <v/>
      </c>
      <c r="E45" s="181" t="str">
        <f>IF(ISNUMBER('[1]Pojedinačni plasman'!E41)=TRUE,'[1]Pojedinačni plasman'!E41,"")</f>
        <v/>
      </c>
      <c r="F45" s="182" t="str">
        <f>IF(ISNUMBER('[1]Pojedinačni plasman'!F41)=TRUE,'[1]Pojedinačni plasman'!F41,"")</f>
        <v/>
      </c>
      <c r="G45" s="155"/>
      <c r="H45" s="176"/>
      <c r="I45" s="145"/>
    </row>
    <row r="46" spans="1:9" x14ac:dyDescent="0.2">
      <c r="A46" s="177" t="str">
        <f>IF(ISNUMBER(F46)=FALSE,"",37)</f>
        <v/>
      </c>
      <c r="B46" s="178" t="str">
        <f>IF(ISTEXT('[1]Pojedinačni plasman'!B42)=TRUE,'[1]Pojedinačni plasman'!B42,"")</f>
        <v/>
      </c>
      <c r="C46" s="179" t="str">
        <f>IF(ISTEXT('[1]Pojedinačni plasman'!C42)=TRUE,'[1]Pojedinačni plasman'!C42,"")</f>
        <v/>
      </c>
      <c r="D46" s="180" t="str">
        <f>IF(ISNUMBER('[1]Pojedinačni plasman'!D42)=TRUE,'[1]Pojedinačni plasman'!D42,"")</f>
        <v/>
      </c>
      <c r="E46" s="181" t="str">
        <f>IF(ISNUMBER('[1]Pojedinačni plasman'!E42)=TRUE,'[1]Pojedinačni plasman'!E42,"")</f>
        <v/>
      </c>
      <c r="F46" s="182" t="str">
        <f>IF(ISNUMBER('[1]Pojedinačni plasman'!F42)=TRUE,'[1]Pojedinačni plasman'!F42,"")</f>
        <v/>
      </c>
      <c r="G46" s="155"/>
      <c r="H46" s="176"/>
      <c r="I46" s="145"/>
    </row>
    <row r="47" spans="1:9" x14ac:dyDescent="0.2">
      <c r="A47" s="177" t="str">
        <f>IF(ISNUMBER(F47)=FALSE,"",38)</f>
        <v/>
      </c>
      <c r="B47" s="178" t="str">
        <f>IF(ISTEXT('[1]Pojedinačni plasman'!B43)=TRUE,'[1]Pojedinačni plasman'!B43,"")</f>
        <v/>
      </c>
      <c r="C47" s="179" t="str">
        <f>IF(ISTEXT('[1]Pojedinačni plasman'!C43)=TRUE,'[1]Pojedinačni plasman'!C43,"")</f>
        <v/>
      </c>
      <c r="D47" s="180" t="str">
        <f>IF(ISNUMBER('[1]Pojedinačni plasman'!D43)=TRUE,'[1]Pojedinačni plasman'!D43,"")</f>
        <v/>
      </c>
      <c r="E47" s="181" t="str">
        <f>IF(ISNUMBER('[1]Pojedinačni plasman'!E43)=TRUE,'[1]Pojedinačni plasman'!E43,"")</f>
        <v/>
      </c>
      <c r="F47" s="182" t="str">
        <f>IF(ISNUMBER('[1]Pojedinačni plasman'!F43)=TRUE,'[1]Pojedinačni plasman'!F43,"")</f>
        <v/>
      </c>
      <c r="G47" s="155"/>
      <c r="H47" s="176"/>
      <c r="I47" s="145"/>
    </row>
    <row r="48" spans="1:9" x14ac:dyDescent="0.2">
      <c r="A48" s="177" t="str">
        <f>IF(ISNUMBER(F48)=FALSE,"",39)</f>
        <v/>
      </c>
      <c r="B48" s="178" t="str">
        <f>IF(ISTEXT('[1]Pojedinačni plasman'!B44)=TRUE,'[1]Pojedinačni plasman'!B44,"")</f>
        <v/>
      </c>
      <c r="C48" s="179" t="str">
        <f>IF(ISTEXT('[1]Pojedinačni plasman'!C44)=TRUE,'[1]Pojedinačni plasman'!C44,"")</f>
        <v/>
      </c>
      <c r="D48" s="180" t="str">
        <f>IF(ISNUMBER('[1]Pojedinačni plasman'!D44)=TRUE,'[1]Pojedinačni plasman'!D44,"")</f>
        <v/>
      </c>
      <c r="E48" s="181" t="str">
        <f>IF(ISNUMBER('[1]Pojedinačni plasman'!E44)=TRUE,'[1]Pojedinačni plasman'!E44,"")</f>
        <v/>
      </c>
      <c r="F48" s="182" t="str">
        <f>IF(ISNUMBER('[1]Pojedinačni plasman'!F44)=TRUE,'[1]Pojedinačni plasman'!F44,"")</f>
        <v/>
      </c>
      <c r="G48" s="155"/>
      <c r="H48" s="176"/>
      <c r="I48" s="145"/>
    </row>
    <row r="49" spans="1:9" x14ac:dyDescent="0.2">
      <c r="A49" s="177" t="str">
        <f>IF(ISNUMBER(F49)=FALSE,"",40)</f>
        <v/>
      </c>
      <c r="B49" s="178" t="str">
        <f>IF(ISTEXT('[1]Pojedinačni plasman'!B45)=TRUE,'[1]Pojedinačni plasman'!B45,"")</f>
        <v/>
      </c>
      <c r="C49" s="179" t="str">
        <f>IF(ISTEXT('[1]Pojedinačni plasman'!C45)=TRUE,'[1]Pojedinačni plasman'!C45,"")</f>
        <v/>
      </c>
      <c r="D49" s="180" t="str">
        <f>IF(ISNUMBER('[1]Pojedinačni plasman'!D45)=TRUE,'[1]Pojedinačni plasman'!D45,"")</f>
        <v/>
      </c>
      <c r="E49" s="181" t="str">
        <f>IF(ISNUMBER('[1]Pojedinačni plasman'!E45)=TRUE,'[1]Pojedinačni plasman'!E45,"")</f>
        <v/>
      </c>
      <c r="F49" s="182" t="str">
        <f>IF(ISNUMBER('[1]Pojedinačni plasman'!F45)=TRUE,'[1]Pojedinačni plasman'!F45,"")</f>
        <v/>
      </c>
      <c r="G49" s="155"/>
      <c r="H49" s="176"/>
      <c r="I49" s="145"/>
    </row>
    <row r="50" spans="1:9" x14ac:dyDescent="0.2">
      <c r="A50" s="177" t="str">
        <f>IF(ISNUMBER(F50)=FALSE,"",41)</f>
        <v/>
      </c>
      <c r="B50" s="178" t="str">
        <f>IF(ISTEXT('[1]Pojedinačni plasman'!B46)=TRUE,'[1]Pojedinačni plasman'!B46,"")</f>
        <v/>
      </c>
      <c r="C50" s="179" t="str">
        <f>IF(ISTEXT('[1]Pojedinačni plasman'!C46)=TRUE,'[1]Pojedinačni plasman'!C46,"")</f>
        <v/>
      </c>
      <c r="D50" s="180" t="str">
        <f>IF(ISNUMBER('[1]Pojedinačni plasman'!D46)=TRUE,'[1]Pojedinačni plasman'!D46,"")</f>
        <v/>
      </c>
      <c r="E50" s="181" t="str">
        <f>IF(ISNUMBER('[1]Pojedinačni plasman'!E46)=TRUE,'[1]Pojedinačni plasman'!E46,"")</f>
        <v/>
      </c>
      <c r="F50" s="182" t="str">
        <f>IF(ISNUMBER('[1]Pojedinačni plasman'!F46)=TRUE,'[1]Pojedinačni plasman'!F46,"")</f>
        <v/>
      </c>
      <c r="G50" s="155"/>
      <c r="H50" s="176"/>
      <c r="I50" s="145"/>
    </row>
    <row r="51" spans="1:9" x14ac:dyDescent="0.2">
      <c r="A51" s="177" t="str">
        <f>IF(ISNUMBER(F51)=FALSE,"",42)</f>
        <v/>
      </c>
      <c r="B51" s="178" t="str">
        <f>IF(ISTEXT('[1]Pojedinačni plasman'!B47)=TRUE,'[1]Pojedinačni plasman'!B47,"")</f>
        <v/>
      </c>
      <c r="C51" s="179" t="str">
        <f>IF(ISTEXT('[1]Pojedinačni plasman'!C47)=TRUE,'[1]Pojedinačni plasman'!C47,"")</f>
        <v/>
      </c>
      <c r="D51" s="180" t="str">
        <f>IF(ISNUMBER('[1]Pojedinačni plasman'!D47)=TRUE,'[1]Pojedinačni plasman'!D47,"")</f>
        <v/>
      </c>
      <c r="E51" s="181" t="str">
        <f>IF(ISNUMBER('[1]Pojedinačni plasman'!E47)=TRUE,'[1]Pojedinačni plasman'!E47,"")</f>
        <v/>
      </c>
      <c r="F51" s="182" t="str">
        <f>IF(ISNUMBER('[1]Pojedinačni plasman'!F47)=TRUE,'[1]Pojedinačni plasman'!F47,"")</f>
        <v/>
      </c>
      <c r="G51" s="155"/>
      <c r="H51" s="176"/>
      <c r="I51" s="145"/>
    </row>
    <row r="52" spans="1:9" x14ac:dyDescent="0.2">
      <c r="A52" s="177" t="str">
        <f>IF(ISNUMBER(F52)=FALSE,"",43)</f>
        <v/>
      </c>
      <c r="B52" s="178" t="str">
        <f>IF(ISTEXT('[1]Pojedinačni plasman'!B48)=TRUE,'[1]Pojedinačni plasman'!B48,"")</f>
        <v/>
      </c>
      <c r="C52" s="179" t="str">
        <f>IF(ISTEXT('[1]Pojedinačni plasman'!C48)=TRUE,'[1]Pojedinačni plasman'!C48,"")</f>
        <v/>
      </c>
      <c r="D52" s="180" t="str">
        <f>IF(ISNUMBER('[1]Pojedinačni plasman'!D48)=TRUE,'[1]Pojedinačni plasman'!D48,"")</f>
        <v/>
      </c>
      <c r="E52" s="181" t="str">
        <f>IF(ISNUMBER('[1]Pojedinačni plasman'!E48)=TRUE,'[1]Pojedinačni plasman'!E48,"")</f>
        <v/>
      </c>
      <c r="F52" s="182" t="str">
        <f>IF(ISNUMBER('[1]Pojedinačni plasman'!F48)=TRUE,'[1]Pojedinačni plasman'!F48,"")</f>
        <v/>
      </c>
      <c r="G52" s="155"/>
      <c r="H52" s="176"/>
      <c r="I52" s="145"/>
    </row>
    <row r="53" spans="1:9" x14ac:dyDescent="0.2">
      <c r="A53" s="177" t="str">
        <f>IF(ISNUMBER(F53)=FALSE,"",44)</f>
        <v/>
      </c>
      <c r="B53" s="178" t="str">
        <f>IF(ISTEXT('[1]Pojedinačni plasman'!B49)=TRUE,'[1]Pojedinačni plasman'!B49,"")</f>
        <v/>
      </c>
      <c r="C53" s="179" t="str">
        <f>IF(ISTEXT('[1]Pojedinačni plasman'!C49)=TRUE,'[1]Pojedinačni plasman'!C49,"")</f>
        <v/>
      </c>
      <c r="D53" s="180" t="str">
        <f>IF(ISNUMBER('[1]Pojedinačni plasman'!D49)=TRUE,'[1]Pojedinačni plasman'!D49,"")</f>
        <v/>
      </c>
      <c r="E53" s="181" t="str">
        <f>IF(ISNUMBER('[1]Pojedinačni plasman'!E49)=TRUE,'[1]Pojedinačni plasman'!E49,"")</f>
        <v/>
      </c>
      <c r="F53" s="182" t="str">
        <f>IF(ISNUMBER('[1]Pojedinačni plasman'!F49)=TRUE,'[1]Pojedinačni plasman'!F49,"")</f>
        <v/>
      </c>
      <c r="G53" s="155"/>
      <c r="H53" s="176"/>
      <c r="I53" s="145"/>
    </row>
    <row r="54" spans="1:9" x14ac:dyDescent="0.2">
      <c r="A54" s="177" t="str">
        <f>IF(ISNUMBER(F54)=FALSE,"",45)</f>
        <v/>
      </c>
      <c r="B54" s="178" t="str">
        <f>IF(ISTEXT('[1]Pojedinačni plasman'!B50)=TRUE,'[1]Pojedinačni plasman'!B50,"")</f>
        <v/>
      </c>
      <c r="C54" s="179" t="str">
        <f>IF(ISTEXT('[1]Pojedinačni plasman'!C50)=TRUE,'[1]Pojedinačni plasman'!C50,"")</f>
        <v/>
      </c>
      <c r="D54" s="180" t="str">
        <f>IF(ISNUMBER('[1]Pojedinačni plasman'!D50)=TRUE,'[1]Pojedinačni plasman'!D50,"")</f>
        <v/>
      </c>
      <c r="E54" s="181" t="str">
        <f>IF(ISNUMBER('[1]Pojedinačni plasman'!E50)=TRUE,'[1]Pojedinačni plasman'!E50,"")</f>
        <v/>
      </c>
      <c r="F54" s="182" t="str">
        <f>IF(ISNUMBER('[1]Pojedinačni plasman'!F50)=TRUE,'[1]Pojedinačni plasman'!F50,"")</f>
        <v/>
      </c>
      <c r="G54" s="155"/>
      <c r="H54" s="176"/>
      <c r="I54" s="145"/>
    </row>
    <row r="55" spans="1:9" x14ac:dyDescent="0.2">
      <c r="A55" s="177" t="str">
        <f>IF(ISNUMBER(F55)=FALSE,"",46)</f>
        <v/>
      </c>
      <c r="B55" s="178" t="str">
        <f>IF(ISTEXT('[1]Pojedinačni plasman'!B51)=TRUE,'[1]Pojedinačni plasman'!B51,"")</f>
        <v/>
      </c>
      <c r="C55" s="179" t="str">
        <f>IF(ISTEXT('[1]Pojedinačni plasman'!C51)=TRUE,'[1]Pojedinačni plasman'!C51,"")</f>
        <v/>
      </c>
      <c r="D55" s="180" t="str">
        <f>IF(ISNUMBER('[1]Pojedinačni plasman'!D51)=TRUE,'[1]Pojedinačni plasman'!D51,"")</f>
        <v/>
      </c>
      <c r="E55" s="181" t="str">
        <f>IF(ISNUMBER('[1]Pojedinačni plasman'!E51)=TRUE,'[1]Pojedinačni plasman'!E51,"")</f>
        <v/>
      </c>
      <c r="F55" s="182" t="str">
        <f>IF(ISNUMBER('[1]Pojedinačni plasman'!F51)=TRUE,'[1]Pojedinačni plasman'!F51,"")</f>
        <v/>
      </c>
      <c r="G55" s="155"/>
      <c r="H55" s="176"/>
      <c r="I55" s="145"/>
    </row>
    <row r="56" spans="1:9" x14ac:dyDescent="0.2">
      <c r="A56" s="177" t="str">
        <f>IF(ISNUMBER(F56)=FALSE,"",47)</f>
        <v/>
      </c>
      <c r="B56" s="178" t="str">
        <f>IF(ISTEXT('[1]Pojedinačni plasman'!B52)=TRUE,'[1]Pojedinačni plasman'!B52,"")</f>
        <v/>
      </c>
      <c r="C56" s="179" t="str">
        <f>IF(ISTEXT('[1]Pojedinačni plasman'!C52)=TRUE,'[1]Pojedinačni plasman'!C52,"")</f>
        <v/>
      </c>
      <c r="D56" s="180" t="str">
        <f>IF(ISNUMBER('[1]Pojedinačni plasman'!D52)=TRUE,'[1]Pojedinačni plasman'!D52,"")</f>
        <v/>
      </c>
      <c r="E56" s="181" t="str">
        <f>IF(ISNUMBER('[1]Pojedinačni plasman'!E52)=TRUE,'[1]Pojedinačni plasman'!E52,"")</f>
        <v/>
      </c>
      <c r="F56" s="182" t="str">
        <f>IF(ISNUMBER('[1]Pojedinačni plasman'!F52)=TRUE,'[1]Pojedinačni plasman'!F52,"")</f>
        <v/>
      </c>
      <c r="G56" s="155"/>
      <c r="H56" s="176"/>
      <c r="I56" s="145"/>
    </row>
    <row r="57" spans="1:9" x14ac:dyDescent="0.2">
      <c r="A57" s="177" t="str">
        <f>IF(ISNUMBER(F57)=FALSE,"",48)</f>
        <v/>
      </c>
      <c r="B57" s="178" t="str">
        <f>IF(ISTEXT('[1]Pojedinačni plasman'!B53)=TRUE,'[1]Pojedinačni plasman'!B53,"")</f>
        <v/>
      </c>
      <c r="C57" s="179" t="str">
        <f>IF(ISTEXT('[1]Pojedinačni plasman'!C53)=TRUE,'[1]Pojedinačni plasman'!C53,"")</f>
        <v/>
      </c>
      <c r="D57" s="180" t="str">
        <f>IF(ISNUMBER('[1]Pojedinačni plasman'!D53)=TRUE,'[1]Pojedinačni plasman'!D53,"")</f>
        <v/>
      </c>
      <c r="E57" s="181" t="str">
        <f>IF(ISNUMBER('[1]Pojedinačni plasman'!E53)=TRUE,'[1]Pojedinačni plasman'!E53,"")</f>
        <v/>
      </c>
      <c r="F57" s="182" t="str">
        <f>IF(ISNUMBER('[1]Pojedinačni plasman'!F53)=TRUE,'[1]Pojedinačni plasman'!F53,"")</f>
        <v/>
      </c>
      <c r="G57" s="155"/>
      <c r="H57" s="176"/>
      <c r="I57" s="145"/>
    </row>
    <row r="58" spans="1:9" x14ac:dyDescent="0.2">
      <c r="A58" s="177" t="str">
        <f>IF(ISNUMBER(F58)=FALSE,"",49)</f>
        <v/>
      </c>
      <c r="B58" s="178" t="str">
        <f>IF(ISTEXT('[1]Pojedinačni plasman'!B54)=TRUE,'[1]Pojedinačni plasman'!B54,"")</f>
        <v/>
      </c>
      <c r="C58" s="179" t="str">
        <f>IF(ISTEXT('[1]Pojedinačni plasman'!C54)=TRUE,'[1]Pojedinačni plasman'!C54,"")</f>
        <v/>
      </c>
      <c r="D58" s="180" t="str">
        <f>IF(ISNUMBER('[1]Pojedinačni plasman'!D54)=TRUE,'[1]Pojedinačni plasman'!D54,"")</f>
        <v/>
      </c>
      <c r="E58" s="181" t="str">
        <f>IF(ISNUMBER('[1]Pojedinačni plasman'!E54)=TRUE,'[1]Pojedinačni plasman'!E54,"")</f>
        <v/>
      </c>
      <c r="F58" s="182" t="str">
        <f>IF(ISNUMBER('[1]Pojedinačni plasman'!F54)=TRUE,'[1]Pojedinačni plasman'!F54,"")</f>
        <v/>
      </c>
      <c r="G58" s="155"/>
      <c r="H58" s="176"/>
      <c r="I58" s="145"/>
    </row>
    <row r="59" spans="1:9" x14ac:dyDescent="0.2">
      <c r="A59" s="183" t="str">
        <f>IF(ISNUMBER(F59)=FALSE,"",50)</f>
        <v/>
      </c>
      <c r="B59" s="184" t="str">
        <f>IF(ISTEXT('[1]Pojedinačni plasman'!B55)=TRUE,'[1]Pojedinačni plasman'!B55,"")</f>
        <v/>
      </c>
      <c r="C59" s="185" t="str">
        <f>IF(ISTEXT('[1]Pojedinačni plasman'!C55)=TRUE,'[1]Pojedinačni plasman'!C55,"")</f>
        <v/>
      </c>
      <c r="D59" s="186" t="str">
        <f>IF(ISNUMBER('[1]Pojedinačni plasman'!D55)=TRUE,'[1]Pojedinačni plasman'!D55,"")</f>
        <v/>
      </c>
      <c r="E59" s="187" t="str">
        <f>IF(ISNUMBER('[1]Pojedinačni plasman'!E55)=TRUE,'[1]Pojedinačni plasman'!E55,"")</f>
        <v/>
      </c>
      <c r="F59" s="188" t="str">
        <f>IF(ISNUMBER('[1]Pojedinačni plasman'!F55)=TRUE,'[1]Pojedinačni plasman'!F55,"")</f>
        <v/>
      </c>
      <c r="G59" s="155"/>
      <c r="H59" s="176"/>
      <c r="I59" s="145"/>
    </row>
    <row r="60" spans="1:9" x14ac:dyDescent="0.2">
      <c r="B60" s="189"/>
      <c r="C60" s="190"/>
      <c r="D60" s="191"/>
      <c r="E60" s="192"/>
      <c r="F60" s="193"/>
      <c r="G60" s="155"/>
      <c r="H60" s="176"/>
      <c r="I60" s="145"/>
    </row>
    <row r="61" spans="1:9" x14ac:dyDescent="0.2">
      <c r="A61" s="164" t="s">
        <v>61</v>
      </c>
      <c r="B61" s="165" t="s">
        <v>62</v>
      </c>
      <c r="C61" s="165" t="s">
        <v>63</v>
      </c>
      <c r="D61" s="194" t="s">
        <v>64</v>
      </c>
      <c r="E61" s="167" t="s">
        <v>65</v>
      </c>
      <c r="F61" s="168" t="s">
        <v>66</v>
      </c>
      <c r="G61" s="155"/>
      <c r="H61" s="176"/>
      <c r="I61" s="145"/>
    </row>
    <row r="62" spans="1:9" x14ac:dyDescent="0.2">
      <c r="A62" s="170" t="str">
        <f>IF(ISNUMBER(F62)=FALSE,"",51)</f>
        <v/>
      </c>
      <c r="B62" s="171" t="str">
        <f>IF(ISTEXT('[1]Pojedinačni plasman'!B56)=TRUE,'[1]Pojedinačni plasman'!B56,"")</f>
        <v/>
      </c>
      <c r="C62" s="172" t="str">
        <f>IF(ISTEXT('[1]Pojedinačni plasman'!C56)=TRUE,'[1]Pojedinačni plasman'!C56,"")</f>
        <v/>
      </c>
      <c r="D62" s="173" t="str">
        <f>IF(ISNUMBER('[1]Pojedinačni plasman'!D56)=TRUE,'[1]Pojedinačni plasman'!D56,"")</f>
        <v/>
      </c>
      <c r="E62" s="174" t="str">
        <f>IF(ISNUMBER('[1]Pojedinačni plasman'!E56)=TRUE,'[1]Pojedinačni plasman'!E56,"")</f>
        <v/>
      </c>
      <c r="F62" s="175" t="str">
        <f>IF(ISNUMBER('[1]Pojedinačni plasman'!F56)=TRUE,'[1]Pojedinačni plasman'!F56,"")</f>
        <v/>
      </c>
      <c r="G62" s="155"/>
      <c r="H62" s="176"/>
      <c r="I62" s="145"/>
    </row>
    <row r="63" spans="1:9" x14ac:dyDescent="0.2">
      <c r="A63" s="177" t="str">
        <f>IF(ISNUMBER(F63)=FALSE,"",52)</f>
        <v/>
      </c>
      <c r="B63" s="178" t="str">
        <f>IF(ISTEXT('[1]Pojedinačni plasman'!B57)=TRUE,'[1]Pojedinačni plasman'!B57,"")</f>
        <v/>
      </c>
      <c r="C63" s="179" t="str">
        <f>IF(ISTEXT('[1]Pojedinačni plasman'!C57)=TRUE,'[1]Pojedinačni plasman'!C57,"")</f>
        <v/>
      </c>
      <c r="D63" s="180" t="str">
        <f>IF(ISNUMBER('[1]Pojedinačni plasman'!D57)=TRUE,'[1]Pojedinačni plasman'!D57,"")</f>
        <v/>
      </c>
      <c r="E63" s="181" t="str">
        <f>IF(ISNUMBER('[1]Pojedinačni plasman'!E57)=TRUE,'[1]Pojedinačni plasman'!E57,"")</f>
        <v/>
      </c>
      <c r="F63" s="182" t="str">
        <f>IF(ISNUMBER('[1]Pojedinačni plasman'!F57)=TRUE,'[1]Pojedinačni plasman'!F57,"")</f>
        <v/>
      </c>
      <c r="G63" s="155"/>
      <c r="H63" s="176"/>
      <c r="I63" s="145"/>
    </row>
    <row r="64" spans="1:9" x14ac:dyDescent="0.2">
      <c r="A64" s="177" t="str">
        <f>IF(ISNUMBER(F64)=FALSE,"",53)</f>
        <v/>
      </c>
      <c r="B64" s="178" t="str">
        <f>IF(ISTEXT('[1]Pojedinačni plasman'!B58)=TRUE,'[1]Pojedinačni plasman'!B58,"")</f>
        <v/>
      </c>
      <c r="C64" s="179" t="str">
        <f>IF(ISTEXT('[1]Pojedinačni plasman'!C58)=TRUE,'[1]Pojedinačni plasman'!C58,"")</f>
        <v/>
      </c>
      <c r="D64" s="180" t="str">
        <f>IF(ISNUMBER('[1]Pojedinačni plasman'!D58)=TRUE,'[1]Pojedinačni plasman'!D58,"")</f>
        <v/>
      </c>
      <c r="E64" s="181" t="str">
        <f>IF(ISNUMBER('[1]Pojedinačni plasman'!E58)=TRUE,'[1]Pojedinačni plasman'!E58,"")</f>
        <v/>
      </c>
      <c r="F64" s="182" t="str">
        <f>IF(ISNUMBER('[1]Pojedinačni plasman'!F58)=TRUE,'[1]Pojedinačni plasman'!F58,"")</f>
        <v/>
      </c>
      <c r="G64" s="155"/>
      <c r="H64" s="176"/>
      <c r="I64" s="145"/>
    </row>
    <row r="65" spans="1:9" x14ac:dyDescent="0.2">
      <c r="A65" s="177" t="str">
        <f>IF(ISNUMBER(F65)=FALSE,"",54)</f>
        <v/>
      </c>
      <c r="B65" s="178" t="str">
        <f>IF(ISTEXT('[1]Pojedinačni plasman'!B59)=TRUE,'[1]Pojedinačni plasman'!B59,"")</f>
        <v/>
      </c>
      <c r="C65" s="179" t="str">
        <f>IF(ISTEXT('[1]Pojedinačni plasman'!C59)=TRUE,'[1]Pojedinačni plasman'!C59,"")</f>
        <v/>
      </c>
      <c r="D65" s="180" t="str">
        <f>IF(ISNUMBER('[1]Pojedinačni plasman'!D59)=TRUE,'[1]Pojedinačni plasman'!D59,"")</f>
        <v/>
      </c>
      <c r="E65" s="181" t="str">
        <f>IF(ISNUMBER('[1]Pojedinačni plasman'!E59)=TRUE,'[1]Pojedinačni plasman'!E59,"")</f>
        <v/>
      </c>
      <c r="F65" s="182" t="str">
        <f>IF(ISNUMBER('[1]Pojedinačni plasman'!F59)=TRUE,'[1]Pojedinačni plasman'!F59,"")</f>
        <v/>
      </c>
      <c r="G65" s="155"/>
      <c r="H65" s="176"/>
      <c r="I65" s="145"/>
    </row>
    <row r="66" spans="1:9" x14ac:dyDescent="0.2">
      <c r="A66" s="177" t="str">
        <f>IF(ISNUMBER(F66)=FALSE,"",55)</f>
        <v/>
      </c>
      <c r="B66" s="178" t="str">
        <f>IF(ISTEXT('[1]Pojedinačni plasman'!B60)=TRUE,'[1]Pojedinačni plasman'!B60,"")</f>
        <v/>
      </c>
      <c r="C66" s="179" t="str">
        <f>IF(ISTEXT('[1]Pojedinačni plasman'!C60)=TRUE,'[1]Pojedinačni plasman'!C60,"")</f>
        <v/>
      </c>
      <c r="D66" s="180" t="str">
        <f>IF(ISNUMBER('[1]Pojedinačni plasman'!D60)=TRUE,'[1]Pojedinačni plasman'!D60,"")</f>
        <v/>
      </c>
      <c r="E66" s="181" t="str">
        <f>IF(ISNUMBER('[1]Pojedinačni plasman'!E60)=TRUE,'[1]Pojedinačni plasman'!E60,"")</f>
        <v/>
      </c>
      <c r="F66" s="182" t="str">
        <f>IF(ISNUMBER('[1]Pojedinačni plasman'!F60)=TRUE,'[1]Pojedinačni plasman'!F60,"")</f>
        <v/>
      </c>
      <c r="G66" s="155"/>
      <c r="H66" s="176"/>
      <c r="I66" s="145"/>
    </row>
    <row r="67" spans="1:9" x14ac:dyDescent="0.2">
      <c r="A67" s="177" t="str">
        <f>IF(ISNUMBER(F67)=FALSE,"",56)</f>
        <v/>
      </c>
      <c r="B67" s="178" t="str">
        <f>IF(ISTEXT('[1]Pojedinačni plasman'!B61)=TRUE,'[1]Pojedinačni plasman'!B61,"")</f>
        <v/>
      </c>
      <c r="C67" s="179" t="str">
        <f>IF(ISTEXT('[1]Pojedinačni plasman'!C61)=TRUE,'[1]Pojedinačni plasman'!C61,"")</f>
        <v/>
      </c>
      <c r="D67" s="180" t="str">
        <f>IF(ISNUMBER('[1]Pojedinačni plasman'!D61)=TRUE,'[1]Pojedinačni plasman'!D61,"")</f>
        <v/>
      </c>
      <c r="E67" s="181" t="str">
        <f>IF(ISNUMBER('[1]Pojedinačni plasman'!E61)=TRUE,'[1]Pojedinačni plasman'!E61,"")</f>
        <v/>
      </c>
      <c r="F67" s="182" t="str">
        <f>IF(ISNUMBER('[1]Pojedinačni plasman'!F61)=TRUE,'[1]Pojedinačni plasman'!F61,"")</f>
        <v/>
      </c>
      <c r="G67" s="155"/>
      <c r="H67" s="176"/>
      <c r="I67" s="145"/>
    </row>
    <row r="68" spans="1:9" x14ac:dyDescent="0.2">
      <c r="A68" s="177" t="str">
        <f>IF(ISNUMBER(F68)=FALSE,"",57)</f>
        <v/>
      </c>
      <c r="B68" s="178" t="str">
        <f>IF(ISTEXT('[1]Pojedinačni plasman'!B62)=TRUE,'[1]Pojedinačni plasman'!B62,"")</f>
        <v/>
      </c>
      <c r="C68" s="179" t="str">
        <f>IF(ISTEXT('[1]Pojedinačni plasman'!C62)=TRUE,'[1]Pojedinačni plasman'!C62,"")</f>
        <v/>
      </c>
      <c r="D68" s="180" t="str">
        <f>IF(ISNUMBER('[1]Pojedinačni plasman'!D62)=TRUE,'[1]Pojedinačni plasman'!D62,"")</f>
        <v/>
      </c>
      <c r="E68" s="181" t="str">
        <f>IF(ISNUMBER('[1]Pojedinačni plasman'!E62)=TRUE,'[1]Pojedinačni plasman'!E62,"")</f>
        <v/>
      </c>
      <c r="F68" s="182" t="str">
        <f>IF(ISNUMBER('[1]Pojedinačni plasman'!F62)=TRUE,'[1]Pojedinačni plasman'!F62,"")</f>
        <v/>
      </c>
      <c r="G68" s="155"/>
      <c r="H68" s="176"/>
      <c r="I68" s="145"/>
    </row>
    <row r="69" spans="1:9" x14ac:dyDescent="0.2">
      <c r="A69" s="177" t="str">
        <f>IF(ISNUMBER(F69)=FALSE,"",58)</f>
        <v/>
      </c>
      <c r="B69" s="178" t="str">
        <f>IF(ISTEXT('[1]Pojedinačni plasman'!B63)=TRUE,'[1]Pojedinačni plasman'!B63,"")</f>
        <v/>
      </c>
      <c r="C69" s="179" t="str">
        <f>IF(ISTEXT('[1]Pojedinačni plasman'!C63)=TRUE,'[1]Pojedinačni plasman'!C63,"")</f>
        <v/>
      </c>
      <c r="D69" s="180" t="str">
        <f>IF(ISNUMBER('[1]Pojedinačni plasman'!D63)=TRUE,'[1]Pojedinačni plasman'!D63,"")</f>
        <v/>
      </c>
      <c r="E69" s="181" t="str">
        <f>IF(ISNUMBER('[1]Pojedinačni plasman'!E63)=TRUE,'[1]Pojedinačni plasman'!E63,"")</f>
        <v/>
      </c>
      <c r="F69" s="182" t="str">
        <f>IF(ISNUMBER('[1]Pojedinačni plasman'!F63)=TRUE,'[1]Pojedinačni plasman'!F63,"")</f>
        <v/>
      </c>
      <c r="G69" s="155"/>
      <c r="H69" s="176"/>
      <c r="I69" s="145"/>
    </row>
    <row r="70" spans="1:9" x14ac:dyDescent="0.2">
      <c r="A70" s="177" t="str">
        <f>IF(ISNUMBER(F70)=FALSE,"",59)</f>
        <v/>
      </c>
      <c r="B70" s="178" t="str">
        <f>IF(ISTEXT('[1]Pojedinačni plasman'!B64)=TRUE,'[1]Pojedinačni plasman'!B64,"")</f>
        <v/>
      </c>
      <c r="C70" s="179" t="str">
        <f>IF(ISTEXT('[1]Pojedinačni plasman'!C64)=TRUE,'[1]Pojedinačni plasman'!C64,"")</f>
        <v/>
      </c>
      <c r="D70" s="180" t="str">
        <f>IF(ISNUMBER('[1]Pojedinačni plasman'!D64)=TRUE,'[1]Pojedinačni plasman'!D64,"")</f>
        <v/>
      </c>
      <c r="E70" s="181" t="str">
        <f>IF(ISNUMBER('[1]Pojedinačni plasman'!E64)=TRUE,'[1]Pojedinačni plasman'!E64,"")</f>
        <v/>
      </c>
      <c r="F70" s="182" t="str">
        <f>IF(ISNUMBER('[1]Pojedinačni plasman'!F64)=TRUE,'[1]Pojedinačni plasman'!F64,"")</f>
        <v/>
      </c>
      <c r="G70" s="155"/>
      <c r="H70" s="176"/>
      <c r="I70" s="145"/>
    </row>
    <row r="71" spans="1:9" x14ac:dyDescent="0.2">
      <c r="A71" s="177" t="str">
        <f>IF(ISNUMBER(F71)=FALSE,"",60)</f>
        <v/>
      </c>
      <c r="B71" s="178" t="str">
        <f>IF(ISTEXT('[1]Pojedinačni plasman'!B65)=TRUE,'[1]Pojedinačni plasman'!B65,"")</f>
        <v/>
      </c>
      <c r="C71" s="179" t="str">
        <f>IF(ISTEXT('[1]Pojedinačni plasman'!C65)=TRUE,'[1]Pojedinačni plasman'!C65,"")</f>
        <v/>
      </c>
      <c r="D71" s="180" t="str">
        <f>IF(ISNUMBER('[1]Pojedinačni plasman'!D65)=TRUE,'[1]Pojedinačni plasman'!D65,"")</f>
        <v/>
      </c>
      <c r="E71" s="181" t="str">
        <f>IF(ISNUMBER('[1]Pojedinačni plasman'!E65)=TRUE,'[1]Pojedinačni plasman'!E65,"")</f>
        <v/>
      </c>
      <c r="F71" s="182" t="str">
        <f>IF(ISNUMBER('[1]Pojedinačni plasman'!F65)=TRUE,'[1]Pojedinačni plasman'!F65,"")</f>
        <v/>
      </c>
      <c r="G71" s="155"/>
      <c r="H71" s="176"/>
      <c r="I71" s="145"/>
    </row>
    <row r="72" spans="1:9" x14ac:dyDescent="0.2">
      <c r="A72" s="177" t="str">
        <f>IF(ISNUMBER(F72)=FALSE,"",61)</f>
        <v/>
      </c>
      <c r="B72" s="178" t="str">
        <f>IF(ISTEXT('[1]Pojedinačni plasman'!B66)=TRUE,'[1]Pojedinačni plasman'!B66,"")</f>
        <v/>
      </c>
      <c r="C72" s="179" t="str">
        <f>IF(ISTEXT('[1]Pojedinačni plasman'!C66)=TRUE,'[1]Pojedinačni plasman'!C66,"")</f>
        <v/>
      </c>
      <c r="D72" s="180" t="str">
        <f>IF(ISNUMBER('[1]Pojedinačni plasman'!D66)=TRUE,'[1]Pojedinačni plasman'!D66,"")</f>
        <v/>
      </c>
      <c r="E72" s="181" t="str">
        <f>IF(ISNUMBER('[1]Pojedinačni plasman'!E66)=TRUE,'[1]Pojedinačni plasman'!E66,"")</f>
        <v/>
      </c>
      <c r="F72" s="182" t="str">
        <f>IF(ISNUMBER('[1]Pojedinačni plasman'!F66)=TRUE,'[1]Pojedinačni plasman'!F66,"")</f>
        <v/>
      </c>
      <c r="G72" s="155"/>
      <c r="H72" s="176"/>
      <c r="I72" s="145"/>
    </row>
    <row r="73" spans="1:9" x14ac:dyDescent="0.2">
      <c r="A73" s="177" t="str">
        <f>IF(ISNUMBER(F73)=FALSE,"",62)</f>
        <v/>
      </c>
      <c r="B73" s="178" t="str">
        <f>IF(ISTEXT('[1]Pojedinačni plasman'!B67)=TRUE,'[1]Pojedinačni plasman'!B67,"")</f>
        <v/>
      </c>
      <c r="C73" s="179" t="str">
        <f>IF(ISTEXT('[1]Pojedinačni plasman'!C67)=TRUE,'[1]Pojedinačni plasman'!C67,"")</f>
        <v/>
      </c>
      <c r="D73" s="180" t="str">
        <f>IF(ISNUMBER('[1]Pojedinačni plasman'!D67)=TRUE,'[1]Pojedinačni plasman'!D67,"")</f>
        <v/>
      </c>
      <c r="E73" s="181" t="str">
        <f>IF(ISNUMBER('[1]Pojedinačni plasman'!E67)=TRUE,'[1]Pojedinačni plasman'!E67,"")</f>
        <v/>
      </c>
      <c r="F73" s="182" t="str">
        <f>IF(ISNUMBER('[1]Pojedinačni plasman'!F67)=TRUE,'[1]Pojedinačni plasman'!F67,"")</f>
        <v/>
      </c>
      <c r="G73" s="155"/>
      <c r="H73" s="176"/>
      <c r="I73" s="145"/>
    </row>
    <row r="74" spans="1:9" x14ac:dyDescent="0.2">
      <c r="A74" s="177" t="str">
        <f>IF(ISNUMBER(F74)=FALSE,"",63)</f>
        <v/>
      </c>
      <c r="B74" s="178" t="str">
        <f>IF(ISTEXT('[1]Pojedinačni plasman'!B68)=TRUE,'[1]Pojedinačni plasman'!B68,"")</f>
        <v/>
      </c>
      <c r="C74" s="179" t="str">
        <f>IF(ISTEXT('[1]Pojedinačni plasman'!C68)=TRUE,'[1]Pojedinačni plasman'!C68,"")</f>
        <v/>
      </c>
      <c r="D74" s="180" t="str">
        <f>IF(ISNUMBER('[1]Pojedinačni plasman'!D68)=TRUE,'[1]Pojedinačni plasman'!D68,"")</f>
        <v/>
      </c>
      <c r="E74" s="181" t="str">
        <f>IF(ISNUMBER('[1]Pojedinačni plasman'!E68)=TRUE,'[1]Pojedinačni plasman'!E68,"")</f>
        <v/>
      </c>
      <c r="F74" s="182" t="str">
        <f>IF(ISNUMBER('[1]Pojedinačni plasman'!F68)=TRUE,'[1]Pojedinačni plasman'!F68,"")</f>
        <v/>
      </c>
      <c r="G74" s="155"/>
      <c r="H74" s="176"/>
      <c r="I74" s="145"/>
    </row>
    <row r="75" spans="1:9" x14ac:dyDescent="0.2">
      <c r="A75" s="177" t="str">
        <f>IF(ISNUMBER(F75)=FALSE,"",64)</f>
        <v/>
      </c>
      <c r="B75" s="178" t="str">
        <f>IF(ISTEXT('[1]Pojedinačni plasman'!B69)=TRUE,'[1]Pojedinačni plasman'!B69,"")</f>
        <v/>
      </c>
      <c r="C75" s="179" t="str">
        <f>IF(ISTEXT('[1]Pojedinačni plasman'!C69)=TRUE,'[1]Pojedinačni plasman'!C69,"")</f>
        <v/>
      </c>
      <c r="D75" s="180" t="str">
        <f>IF(ISNUMBER('[1]Pojedinačni plasman'!D69)=TRUE,'[1]Pojedinačni plasman'!D69,"")</f>
        <v/>
      </c>
      <c r="E75" s="181" t="str">
        <f>IF(ISNUMBER('[1]Pojedinačni plasman'!E69)=TRUE,'[1]Pojedinačni plasman'!E69,"")</f>
        <v/>
      </c>
      <c r="F75" s="182" t="str">
        <f>IF(ISNUMBER('[1]Pojedinačni plasman'!F69)=TRUE,'[1]Pojedinačni plasman'!F69,"")</f>
        <v/>
      </c>
      <c r="G75" s="155"/>
      <c r="H75" s="176"/>
      <c r="I75" s="145"/>
    </row>
    <row r="76" spans="1:9" x14ac:dyDescent="0.2">
      <c r="A76" s="177" t="str">
        <f>IF(ISNUMBER(F76)=FALSE,"",65)</f>
        <v/>
      </c>
      <c r="B76" s="178" t="str">
        <f>IF(ISTEXT('[1]Pojedinačni plasman'!B70)=TRUE,'[1]Pojedinačni plasman'!B70,"")</f>
        <v/>
      </c>
      <c r="C76" s="179" t="str">
        <f>IF(ISTEXT('[1]Pojedinačni plasman'!C70)=TRUE,'[1]Pojedinačni plasman'!C70,"")</f>
        <v/>
      </c>
      <c r="D76" s="180" t="str">
        <f>IF(ISNUMBER('[1]Pojedinačni plasman'!D70)=TRUE,'[1]Pojedinačni plasman'!D70,"")</f>
        <v/>
      </c>
      <c r="E76" s="181" t="str">
        <f>IF(ISNUMBER('[1]Pojedinačni plasman'!E70)=TRUE,'[1]Pojedinačni plasman'!E70,"")</f>
        <v/>
      </c>
      <c r="F76" s="182" t="str">
        <f>IF(ISNUMBER('[1]Pojedinačni plasman'!F70)=TRUE,'[1]Pojedinačni plasman'!F70,"")</f>
        <v/>
      </c>
      <c r="G76" s="155"/>
      <c r="H76" s="176"/>
      <c r="I76" s="145"/>
    </row>
    <row r="77" spans="1:9" x14ac:dyDescent="0.2">
      <c r="A77" s="177" t="str">
        <f>IF(ISNUMBER(F77)=FALSE,"",66)</f>
        <v/>
      </c>
      <c r="B77" s="178" t="str">
        <f>IF(ISTEXT('[1]Pojedinačni plasman'!B71)=TRUE,'[1]Pojedinačni plasman'!B71,"")</f>
        <v/>
      </c>
      <c r="C77" s="179" t="str">
        <f>IF(ISTEXT('[1]Pojedinačni plasman'!C71)=TRUE,'[1]Pojedinačni plasman'!C71,"")</f>
        <v/>
      </c>
      <c r="D77" s="180" t="str">
        <f>IF(ISNUMBER('[1]Pojedinačni plasman'!D71)=TRUE,'[1]Pojedinačni plasman'!D71,"")</f>
        <v/>
      </c>
      <c r="E77" s="181" t="str">
        <f>IF(ISNUMBER('[1]Pojedinačni plasman'!E71)=TRUE,'[1]Pojedinačni plasman'!E71,"")</f>
        <v/>
      </c>
      <c r="F77" s="182" t="str">
        <f>IF(ISNUMBER('[1]Pojedinačni plasman'!F71)=TRUE,'[1]Pojedinačni plasman'!F71,"")</f>
        <v/>
      </c>
      <c r="G77" s="155"/>
      <c r="H77" s="176"/>
      <c r="I77" s="145"/>
    </row>
    <row r="78" spans="1:9" x14ac:dyDescent="0.2">
      <c r="A78" s="177" t="str">
        <f>IF(ISNUMBER(F78)=FALSE,"",67)</f>
        <v/>
      </c>
      <c r="B78" s="178" t="str">
        <f>IF(ISTEXT('[1]Pojedinačni plasman'!B72)=TRUE,'[1]Pojedinačni plasman'!B72,"")</f>
        <v/>
      </c>
      <c r="C78" s="179" t="str">
        <f>IF(ISTEXT('[1]Pojedinačni plasman'!C72)=TRUE,'[1]Pojedinačni plasman'!C72,"")</f>
        <v/>
      </c>
      <c r="D78" s="180" t="str">
        <f>IF(ISNUMBER('[1]Pojedinačni plasman'!D72)=TRUE,'[1]Pojedinačni plasman'!D72,"")</f>
        <v/>
      </c>
      <c r="E78" s="181" t="str">
        <f>IF(ISNUMBER('[1]Pojedinačni plasman'!E72)=TRUE,'[1]Pojedinačni plasman'!E72,"")</f>
        <v/>
      </c>
      <c r="F78" s="182" t="str">
        <f>IF(ISNUMBER('[1]Pojedinačni plasman'!F72)=TRUE,'[1]Pojedinačni plasman'!F72,"")</f>
        <v/>
      </c>
      <c r="G78" s="155"/>
      <c r="H78" s="176"/>
      <c r="I78" s="145"/>
    </row>
    <row r="79" spans="1:9" x14ac:dyDescent="0.2">
      <c r="A79" s="177" t="str">
        <f>IF(ISNUMBER(F79)=FALSE,"",68)</f>
        <v/>
      </c>
      <c r="B79" s="178" t="str">
        <f>IF(ISTEXT('[1]Pojedinačni plasman'!B73)=TRUE,'[1]Pojedinačni plasman'!B73,"")</f>
        <v/>
      </c>
      <c r="C79" s="179" t="str">
        <f>IF(ISTEXT('[1]Pojedinačni plasman'!C73)=TRUE,'[1]Pojedinačni plasman'!C73,"")</f>
        <v/>
      </c>
      <c r="D79" s="180" t="str">
        <f>IF(ISNUMBER('[1]Pojedinačni plasman'!D73)=TRUE,'[1]Pojedinačni plasman'!D73,"")</f>
        <v/>
      </c>
      <c r="E79" s="181" t="str">
        <f>IF(ISNUMBER('[1]Pojedinačni plasman'!E73)=TRUE,'[1]Pojedinačni plasman'!E73,"")</f>
        <v/>
      </c>
      <c r="F79" s="182" t="str">
        <f>IF(ISNUMBER('[1]Pojedinačni plasman'!F73)=TRUE,'[1]Pojedinačni plasman'!F73,"")</f>
        <v/>
      </c>
      <c r="G79" s="155"/>
      <c r="H79" s="176"/>
      <c r="I79" s="145"/>
    </row>
    <row r="80" spans="1:9" x14ac:dyDescent="0.2">
      <c r="A80" s="177" t="str">
        <f>IF(ISNUMBER(F80)=FALSE,"",69)</f>
        <v/>
      </c>
      <c r="B80" s="178" t="str">
        <f>IF(ISTEXT('[1]Pojedinačni plasman'!B74)=TRUE,'[1]Pojedinačni plasman'!B74,"")</f>
        <v/>
      </c>
      <c r="C80" s="179" t="str">
        <f>IF(ISTEXT('[1]Pojedinačni plasman'!C74)=TRUE,'[1]Pojedinačni plasman'!C74,"")</f>
        <v/>
      </c>
      <c r="D80" s="180" t="str">
        <f>IF(ISNUMBER('[1]Pojedinačni plasman'!D74)=TRUE,'[1]Pojedinačni plasman'!D74,"")</f>
        <v/>
      </c>
      <c r="E80" s="181" t="str">
        <f>IF(ISNUMBER('[1]Pojedinačni plasman'!E74)=TRUE,'[1]Pojedinačni plasman'!E74,"")</f>
        <v/>
      </c>
      <c r="F80" s="182" t="str">
        <f>IF(ISNUMBER('[1]Pojedinačni plasman'!F74)=TRUE,'[1]Pojedinačni plasman'!F74,"")</f>
        <v/>
      </c>
      <c r="G80" s="155"/>
      <c r="H80" s="176"/>
      <c r="I80" s="145"/>
    </row>
    <row r="81" spans="1:9" x14ac:dyDescent="0.2">
      <c r="A81" s="177" t="str">
        <f>IF(ISNUMBER(F81)=FALSE,"",70)</f>
        <v/>
      </c>
      <c r="B81" s="178" t="str">
        <f>IF(ISTEXT('[1]Pojedinačni plasman'!B75)=TRUE,'[1]Pojedinačni plasman'!B75,"")</f>
        <v/>
      </c>
      <c r="C81" s="179" t="str">
        <f>IF(ISTEXT('[1]Pojedinačni plasman'!C75)=TRUE,'[1]Pojedinačni plasman'!C75,"")</f>
        <v/>
      </c>
      <c r="D81" s="180" t="str">
        <f>IF(ISNUMBER('[1]Pojedinačni plasman'!D75)=TRUE,'[1]Pojedinačni plasman'!D75,"")</f>
        <v/>
      </c>
      <c r="E81" s="181" t="str">
        <f>IF(ISNUMBER('[1]Pojedinačni plasman'!E75)=TRUE,'[1]Pojedinačni plasman'!E75,"")</f>
        <v/>
      </c>
      <c r="F81" s="182" t="str">
        <f>IF(ISNUMBER('[1]Pojedinačni plasman'!F75)=TRUE,'[1]Pojedinačni plasman'!F75,"")</f>
        <v/>
      </c>
      <c r="G81" s="155"/>
      <c r="H81" s="176"/>
      <c r="I81" s="145"/>
    </row>
    <row r="82" spans="1:9" x14ac:dyDescent="0.2">
      <c r="A82" s="177" t="str">
        <f>IF(ISNUMBER(F82)=FALSE,"",71)</f>
        <v/>
      </c>
      <c r="B82" s="178" t="str">
        <f>IF(ISTEXT('[1]Pojedinačni plasman'!B76)=TRUE,'[1]Pojedinačni plasman'!B76,"")</f>
        <v/>
      </c>
      <c r="C82" s="179" t="str">
        <f>IF(ISTEXT('[1]Pojedinačni plasman'!C76)=TRUE,'[1]Pojedinačni plasman'!C76,"")</f>
        <v/>
      </c>
      <c r="D82" s="180" t="str">
        <f>IF(ISNUMBER('[1]Pojedinačni plasman'!D76)=TRUE,'[1]Pojedinačni plasman'!D76,"")</f>
        <v/>
      </c>
      <c r="E82" s="181" t="str">
        <f>IF(ISNUMBER('[1]Pojedinačni plasman'!E76)=TRUE,'[1]Pojedinačni plasman'!E76,"")</f>
        <v/>
      </c>
      <c r="F82" s="182" t="str">
        <f>IF(ISNUMBER('[1]Pojedinačni plasman'!F76)=TRUE,'[1]Pojedinačni plasman'!F76,"")</f>
        <v/>
      </c>
      <c r="G82" s="155"/>
      <c r="H82" s="176"/>
      <c r="I82" s="145"/>
    </row>
    <row r="83" spans="1:9" x14ac:dyDescent="0.2">
      <c r="A83" s="177" t="str">
        <f>IF(ISNUMBER(F83)=FALSE,"",72)</f>
        <v/>
      </c>
      <c r="B83" s="178" t="str">
        <f>IF(ISTEXT('[1]Pojedinačni plasman'!B77)=TRUE,'[1]Pojedinačni plasman'!B77,"")</f>
        <v/>
      </c>
      <c r="C83" s="179" t="str">
        <f>IF(ISTEXT('[1]Pojedinačni plasman'!C77)=TRUE,'[1]Pojedinačni plasman'!C77,"")</f>
        <v/>
      </c>
      <c r="D83" s="180" t="str">
        <f>IF(ISNUMBER('[1]Pojedinačni plasman'!D77)=TRUE,'[1]Pojedinačni plasman'!D77,"")</f>
        <v/>
      </c>
      <c r="E83" s="181" t="str">
        <f>IF(ISNUMBER('[1]Pojedinačni plasman'!E77)=TRUE,'[1]Pojedinačni plasman'!E77,"")</f>
        <v/>
      </c>
      <c r="F83" s="182" t="str">
        <f>IF(ISNUMBER('[1]Pojedinačni plasman'!F77)=TRUE,'[1]Pojedinačni plasman'!F77,"")</f>
        <v/>
      </c>
      <c r="G83" s="155"/>
      <c r="H83" s="176"/>
      <c r="I83" s="145"/>
    </row>
    <row r="84" spans="1:9" x14ac:dyDescent="0.2">
      <c r="A84" s="177" t="str">
        <f>IF(ISNUMBER(F84)=FALSE,"",73)</f>
        <v/>
      </c>
      <c r="B84" s="178" t="str">
        <f>IF(ISTEXT('[1]Pojedinačni plasman'!B78)=TRUE,'[1]Pojedinačni plasman'!B78,"")</f>
        <v/>
      </c>
      <c r="C84" s="179" t="str">
        <f>IF(ISTEXT('[1]Pojedinačni plasman'!C78)=TRUE,'[1]Pojedinačni plasman'!C78,"")</f>
        <v/>
      </c>
      <c r="D84" s="180" t="str">
        <f>IF(ISNUMBER('[1]Pojedinačni plasman'!D78)=TRUE,'[1]Pojedinačni plasman'!D78,"")</f>
        <v/>
      </c>
      <c r="E84" s="181" t="str">
        <f>IF(ISNUMBER('[1]Pojedinačni plasman'!E78)=TRUE,'[1]Pojedinačni plasman'!E78,"")</f>
        <v/>
      </c>
      <c r="F84" s="182" t="str">
        <f>IF(ISNUMBER('[1]Pojedinačni plasman'!F78)=TRUE,'[1]Pojedinačni plasman'!F78,"")</f>
        <v/>
      </c>
      <c r="G84" s="155"/>
      <c r="H84" s="176"/>
      <c r="I84" s="145"/>
    </row>
    <row r="85" spans="1:9" x14ac:dyDescent="0.2">
      <c r="A85" s="177" t="str">
        <f>IF(ISNUMBER(F85)=FALSE,"",74)</f>
        <v/>
      </c>
      <c r="B85" s="178" t="str">
        <f>IF(ISTEXT('[1]Pojedinačni plasman'!B79)=TRUE,'[1]Pojedinačni plasman'!B79,"")</f>
        <v/>
      </c>
      <c r="C85" s="179" t="str">
        <f>IF(ISTEXT('[1]Pojedinačni plasman'!C79)=TRUE,'[1]Pojedinačni plasman'!C79,"")</f>
        <v/>
      </c>
      <c r="D85" s="180" t="str">
        <f>IF(ISNUMBER('[1]Pojedinačni plasman'!D79)=TRUE,'[1]Pojedinačni plasman'!D79,"")</f>
        <v/>
      </c>
      <c r="E85" s="181" t="str">
        <f>IF(ISNUMBER('[1]Pojedinačni plasman'!E79)=TRUE,'[1]Pojedinačni plasman'!E79,"")</f>
        <v/>
      </c>
      <c r="F85" s="182" t="str">
        <f>IF(ISNUMBER('[1]Pojedinačni plasman'!F79)=TRUE,'[1]Pojedinačni plasman'!F79,"")</f>
        <v/>
      </c>
      <c r="G85" s="155"/>
      <c r="H85" s="176"/>
      <c r="I85" s="145"/>
    </row>
    <row r="86" spans="1:9" x14ac:dyDescent="0.2">
      <c r="A86" s="177" t="str">
        <f>IF(ISNUMBER(F86)=FALSE,"",75)</f>
        <v/>
      </c>
      <c r="B86" s="178" t="str">
        <f>IF(ISTEXT('[1]Pojedinačni plasman'!B80)=TRUE,'[1]Pojedinačni plasman'!B80,"")</f>
        <v/>
      </c>
      <c r="C86" s="179" t="str">
        <f>IF(ISTEXT('[1]Pojedinačni plasman'!C80)=TRUE,'[1]Pojedinačni plasman'!C80,"")</f>
        <v/>
      </c>
      <c r="D86" s="180" t="str">
        <f>IF(ISNUMBER('[1]Pojedinačni plasman'!D80)=TRUE,'[1]Pojedinačni plasman'!D80,"")</f>
        <v/>
      </c>
      <c r="E86" s="181" t="str">
        <f>IF(ISNUMBER('[1]Pojedinačni plasman'!E80)=TRUE,'[1]Pojedinačni plasman'!E80,"")</f>
        <v/>
      </c>
      <c r="F86" s="182" t="str">
        <f>IF(ISNUMBER('[1]Pojedinačni plasman'!F80)=TRUE,'[1]Pojedinačni plasman'!F80,"")</f>
        <v/>
      </c>
      <c r="G86" s="155"/>
      <c r="H86" s="176"/>
      <c r="I86" s="145"/>
    </row>
    <row r="87" spans="1:9" x14ac:dyDescent="0.2">
      <c r="A87" s="177" t="str">
        <f>IF(ISNUMBER(F87)=FALSE,"",76)</f>
        <v/>
      </c>
      <c r="B87" s="178" t="str">
        <f>IF(ISTEXT('[1]Pojedinačni plasman'!B81)=TRUE,'[1]Pojedinačni plasman'!B81,"")</f>
        <v/>
      </c>
      <c r="C87" s="179" t="str">
        <f>IF(ISTEXT('[1]Pojedinačni plasman'!C81)=TRUE,'[1]Pojedinačni plasman'!C81,"")</f>
        <v/>
      </c>
      <c r="D87" s="180" t="str">
        <f>IF(ISNUMBER('[1]Pojedinačni plasman'!D81)=TRUE,'[1]Pojedinačni plasman'!D81,"")</f>
        <v/>
      </c>
      <c r="E87" s="181" t="str">
        <f>IF(ISNUMBER('[1]Pojedinačni plasman'!E81)=TRUE,'[1]Pojedinačni plasman'!E81,"")</f>
        <v/>
      </c>
      <c r="F87" s="182" t="str">
        <f>IF(ISNUMBER('[1]Pojedinačni plasman'!F81)=TRUE,'[1]Pojedinačni plasman'!F81,"")</f>
        <v/>
      </c>
      <c r="G87" s="155"/>
      <c r="H87" s="176"/>
      <c r="I87" s="145"/>
    </row>
    <row r="88" spans="1:9" x14ac:dyDescent="0.2">
      <c r="A88" s="177" t="str">
        <f>IF(ISNUMBER(F88)=FALSE,"",77)</f>
        <v/>
      </c>
      <c r="B88" s="178" t="str">
        <f>IF(ISTEXT('[1]Pojedinačni plasman'!B82)=TRUE,'[1]Pojedinačni plasman'!B82,"")</f>
        <v/>
      </c>
      <c r="C88" s="179" t="str">
        <f>IF(ISTEXT('[1]Pojedinačni plasman'!C82)=TRUE,'[1]Pojedinačni plasman'!C82,"")</f>
        <v/>
      </c>
      <c r="D88" s="180" t="str">
        <f>IF(ISNUMBER('[1]Pojedinačni plasman'!D82)=TRUE,'[1]Pojedinačni plasman'!D82,"")</f>
        <v/>
      </c>
      <c r="E88" s="181" t="str">
        <f>IF(ISNUMBER('[1]Pojedinačni plasman'!E82)=TRUE,'[1]Pojedinačni plasman'!E82,"")</f>
        <v/>
      </c>
      <c r="F88" s="182" t="str">
        <f>IF(ISNUMBER('[1]Pojedinačni plasman'!F82)=TRUE,'[1]Pojedinačni plasman'!F82,"")</f>
        <v/>
      </c>
      <c r="G88" s="155"/>
      <c r="H88" s="176"/>
      <c r="I88" s="145"/>
    </row>
    <row r="89" spans="1:9" x14ac:dyDescent="0.2">
      <c r="A89" s="177" t="str">
        <f>IF(ISNUMBER(F89)=FALSE,"",78)</f>
        <v/>
      </c>
      <c r="B89" s="178" t="str">
        <f>IF(ISTEXT('[1]Pojedinačni plasman'!B83)=TRUE,'[1]Pojedinačni plasman'!B83,"")</f>
        <v/>
      </c>
      <c r="C89" s="179" t="str">
        <f>IF(ISTEXT('[1]Pojedinačni plasman'!C83)=TRUE,'[1]Pojedinačni plasman'!C83,"")</f>
        <v/>
      </c>
      <c r="D89" s="180" t="str">
        <f>IF(ISNUMBER('[1]Pojedinačni plasman'!D83)=TRUE,'[1]Pojedinačni plasman'!D83,"")</f>
        <v/>
      </c>
      <c r="E89" s="181" t="str">
        <f>IF(ISNUMBER('[1]Pojedinačni plasman'!E83)=TRUE,'[1]Pojedinačni plasman'!E83,"")</f>
        <v/>
      </c>
      <c r="F89" s="182" t="str">
        <f>IF(ISNUMBER('[1]Pojedinačni plasman'!F83)=TRUE,'[1]Pojedinačni plasman'!F83,"")</f>
        <v/>
      </c>
      <c r="G89" s="155"/>
      <c r="H89" s="176"/>
      <c r="I89" s="145"/>
    </row>
    <row r="90" spans="1:9" x14ac:dyDescent="0.2">
      <c r="A90" s="177" t="str">
        <f>IF(ISNUMBER(F90)=FALSE,"",79)</f>
        <v/>
      </c>
      <c r="B90" s="178" t="str">
        <f>IF(ISTEXT('[1]Pojedinačni plasman'!B84)=TRUE,'[1]Pojedinačni plasman'!B84,"")</f>
        <v/>
      </c>
      <c r="C90" s="179" t="str">
        <f>IF(ISTEXT('[1]Pojedinačni plasman'!C84)=TRUE,'[1]Pojedinačni plasman'!C84,"")</f>
        <v/>
      </c>
      <c r="D90" s="180" t="str">
        <f>IF(ISNUMBER('[1]Pojedinačni plasman'!D84)=TRUE,'[1]Pojedinačni plasman'!D84,"")</f>
        <v/>
      </c>
      <c r="E90" s="181" t="str">
        <f>IF(ISNUMBER('[1]Pojedinačni plasman'!E84)=TRUE,'[1]Pojedinačni plasman'!E84,"")</f>
        <v/>
      </c>
      <c r="F90" s="182" t="str">
        <f>IF(ISNUMBER('[1]Pojedinačni plasman'!F84)=TRUE,'[1]Pojedinačni plasman'!F84,"")</f>
        <v/>
      </c>
      <c r="G90" s="155"/>
      <c r="H90" s="176"/>
      <c r="I90" s="145"/>
    </row>
    <row r="91" spans="1:9" x14ac:dyDescent="0.2">
      <c r="A91" s="177" t="str">
        <f>IF(ISNUMBER(F91)=FALSE,"",80)</f>
        <v/>
      </c>
      <c r="B91" s="178" t="str">
        <f>IF(ISTEXT('[1]Pojedinačni plasman'!B85)=TRUE,'[1]Pojedinačni plasman'!B85,"")</f>
        <v/>
      </c>
      <c r="C91" s="179" t="str">
        <f>IF(ISTEXT('[1]Pojedinačni plasman'!C85)=TRUE,'[1]Pojedinačni plasman'!C85,"")</f>
        <v/>
      </c>
      <c r="D91" s="180" t="str">
        <f>IF(ISNUMBER('[1]Pojedinačni plasman'!D85)=TRUE,'[1]Pojedinačni plasman'!D85,"")</f>
        <v/>
      </c>
      <c r="E91" s="181" t="str">
        <f>IF(ISNUMBER('[1]Pojedinačni plasman'!E85)=TRUE,'[1]Pojedinačni plasman'!E85,"")</f>
        <v/>
      </c>
      <c r="F91" s="182" t="str">
        <f>IF(ISNUMBER('[1]Pojedinačni plasman'!F85)=TRUE,'[1]Pojedinačni plasman'!F85,"")</f>
        <v/>
      </c>
      <c r="G91" s="155"/>
      <c r="H91" s="176"/>
      <c r="I91" s="145"/>
    </row>
    <row r="92" spans="1:9" x14ac:dyDescent="0.2">
      <c r="A92" s="177" t="str">
        <f>IF(ISNUMBER(F92)=FALSE,"",81)</f>
        <v/>
      </c>
      <c r="B92" s="178" t="str">
        <f>IF(ISTEXT('[1]Pojedinačni plasman'!B86)=TRUE,'[1]Pojedinačni plasman'!B86,"")</f>
        <v/>
      </c>
      <c r="C92" s="179" t="str">
        <f>IF(ISTEXT('[1]Pojedinačni plasman'!C86)=TRUE,'[1]Pojedinačni plasman'!C86,"")</f>
        <v/>
      </c>
      <c r="D92" s="180" t="str">
        <f>IF(ISNUMBER('[1]Pojedinačni plasman'!D86)=TRUE,'[1]Pojedinačni plasman'!D86,"")</f>
        <v/>
      </c>
      <c r="E92" s="181" t="str">
        <f>IF(ISNUMBER('[1]Pojedinačni plasman'!E86)=TRUE,'[1]Pojedinačni plasman'!E86,"")</f>
        <v/>
      </c>
      <c r="F92" s="182" t="str">
        <f>IF(ISNUMBER('[1]Pojedinačni plasman'!F86)=TRUE,'[1]Pojedinačni plasman'!F86,"")</f>
        <v/>
      </c>
      <c r="G92" s="155"/>
      <c r="H92" s="176"/>
      <c r="I92" s="145"/>
    </row>
    <row r="93" spans="1:9" x14ac:dyDescent="0.2">
      <c r="A93" s="177" t="str">
        <f>IF(ISNUMBER(F93)=FALSE,"",82)</f>
        <v/>
      </c>
      <c r="B93" s="178" t="str">
        <f>IF(ISTEXT('[1]Pojedinačni plasman'!B87)=TRUE,'[1]Pojedinačni plasman'!B87,"")</f>
        <v/>
      </c>
      <c r="C93" s="179" t="str">
        <f>IF(ISTEXT('[1]Pojedinačni plasman'!C87)=TRUE,'[1]Pojedinačni plasman'!C87,"")</f>
        <v/>
      </c>
      <c r="D93" s="180" t="str">
        <f>IF(ISNUMBER('[1]Pojedinačni plasman'!D87)=TRUE,'[1]Pojedinačni plasman'!D87,"")</f>
        <v/>
      </c>
      <c r="E93" s="181" t="str">
        <f>IF(ISNUMBER('[1]Pojedinačni plasman'!E87)=TRUE,'[1]Pojedinačni plasman'!E87,"")</f>
        <v/>
      </c>
      <c r="F93" s="182" t="str">
        <f>IF(ISNUMBER('[1]Pojedinačni plasman'!F87)=TRUE,'[1]Pojedinačni plasman'!F87,"")</f>
        <v/>
      </c>
      <c r="G93" s="155"/>
      <c r="H93" s="176"/>
      <c r="I93" s="145"/>
    </row>
    <row r="94" spans="1:9" x14ac:dyDescent="0.2">
      <c r="A94" s="177" t="str">
        <f>IF(ISNUMBER(F94)=FALSE,"",83)</f>
        <v/>
      </c>
      <c r="B94" s="178" t="str">
        <f>IF(ISTEXT('[1]Pojedinačni plasman'!B88)=TRUE,'[1]Pojedinačni plasman'!B88,"")</f>
        <v/>
      </c>
      <c r="C94" s="179" t="str">
        <f>IF(ISTEXT('[1]Pojedinačni plasman'!C88)=TRUE,'[1]Pojedinačni plasman'!C88,"")</f>
        <v/>
      </c>
      <c r="D94" s="180" t="str">
        <f>IF(ISNUMBER('[1]Pojedinačni plasman'!D88)=TRUE,'[1]Pojedinačni plasman'!D88,"")</f>
        <v/>
      </c>
      <c r="E94" s="181" t="str">
        <f>IF(ISNUMBER('[1]Pojedinačni plasman'!E88)=TRUE,'[1]Pojedinačni plasman'!E88,"")</f>
        <v/>
      </c>
      <c r="F94" s="182" t="str">
        <f>IF(ISNUMBER('[1]Pojedinačni plasman'!F88)=TRUE,'[1]Pojedinačni plasman'!F88,"")</f>
        <v/>
      </c>
      <c r="G94" s="155"/>
      <c r="H94" s="176"/>
      <c r="I94" s="145"/>
    </row>
    <row r="95" spans="1:9" x14ac:dyDescent="0.2">
      <c r="A95" s="177" t="str">
        <f>IF(ISNUMBER(F95)=FALSE,"",84)</f>
        <v/>
      </c>
      <c r="B95" s="178" t="str">
        <f>IF(ISTEXT('[1]Pojedinačni plasman'!B89)=TRUE,'[1]Pojedinačni plasman'!B89,"")</f>
        <v/>
      </c>
      <c r="C95" s="179" t="str">
        <f>IF(ISTEXT('[1]Pojedinačni plasman'!C89)=TRUE,'[1]Pojedinačni plasman'!C89,"")</f>
        <v/>
      </c>
      <c r="D95" s="180" t="str">
        <f>IF(ISNUMBER('[1]Pojedinačni plasman'!D89)=TRUE,'[1]Pojedinačni plasman'!D89,"")</f>
        <v/>
      </c>
      <c r="E95" s="181" t="str">
        <f>IF(ISNUMBER('[1]Pojedinačni plasman'!E89)=TRUE,'[1]Pojedinačni plasman'!E89,"")</f>
        <v/>
      </c>
      <c r="F95" s="182" t="str">
        <f>IF(ISNUMBER('[1]Pojedinačni plasman'!F89)=TRUE,'[1]Pojedinačni plasman'!F89,"")</f>
        <v/>
      </c>
      <c r="G95" s="155"/>
      <c r="H95" s="176"/>
      <c r="I95" s="145"/>
    </row>
    <row r="96" spans="1:9" x14ac:dyDescent="0.2">
      <c r="A96" s="177" t="str">
        <f>IF(ISNUMBER(F96)=FALSE,"",85)</f>
        <v/>
      </c>
      <c r="B96" s="178" t="str">
        <f>IF(ISTEXT('[1]Pojedinačni plasman'!B90)=TRUE,'[1]Pojedinačni plasman'!B90,"")</f>
        <v/>
      </c>
      <c r="C96" s="179" t="str">
        <f>IF(ISTEXT('[1]Pojedinačni plasman'!C90)=TRUE,'[1]Pojedinačni plasman'!C90,"")</f>
        <v/>
      </c>
      <c r="D96" s="180" t="str">
        <f>IF(ISNUMBER('[1]Pojedinačni plasman'!D90)=TRUE,'[1]Pojedinačni plasman'!D90,"")</f>
        <v/>
      </c>
      <c r="E96" s="181" t="str">
        <f>IF(ISNUMBER('[1]Pojedinačni plasman'!E90)=TRUE,'[1]Pojedinačni plasman'!E90,"")</f>
        <v/>
      </c>
      <c r="F96" s="182" t="str">
        <f>IF(ISNUMBER('[1]Pojedinačni plasman'!F90)=TRUE,'[1]Pojedinačni plasman'!F90,"")</f>
        <v/>
      </c>
      <c r="G96" s="155"/>
      <c r="H96" s="176"/>
      <c r="I96" s="145"/>
    </row>
    <row r="97" spans="1:9" x14ac:dyDescent="0.2">
      <c r="A97" s="177" t="str">
        <f>IF(ISNUMBER(F97)=FALSE,"",86)</f>
        <v/>
      </c>
      <c r="B97" s="178" t="str">
        <f>IF(ISTEXT('[1]Pojedinačni plasman'!B91)=TRUE,'[1]Pojedinačni plasman'!B91,"")</f>
        <v/>
      </c>
      <c r="C97" s="179" t="str">
        <f>IF(ISTEXT('[1]Pojedinačni plasman'!C91)=TRUE,'[1]Pojedinačni plasman'!C91,"")</f>
        <v/>
      </c>
      <c r="D97" s="180" t="str">
        <f>IF(ISNUMBER('[1]Pojedinačni plasman'!D91)=TRUE,'[1]Pojedinačni plasman'!D91,"")</f>
        <v/>
      </c>
      <c r="E97" s="181" t="str">
        <f>IF(ISNUMBER('[1]Pojedinačni plasman'!E91)=TRUE,'[1]Pojedinačni plasman'!E91,"")</f>
        <v/>
      </c>
      <c r="F97" s="182" t="str">
        <f>IF(ISNUMBER('[1]Pojedinačni plasman'!F91)=TRUE,'[1]Pojedinačni plasman'!F91,"")</f>
        <v/>
      </c>
      <c r="G97" s="155"/>
      <c r="H97" s="176"/>
      <c r="I97" s="145"/>
    </row>
    <row r="98" spans="1:9" x14ac:dyDescent="0.2">
      <c r="A98" s="177" t="str">
        <f>IF(ISNUMBER(F98)=FALSE,"",87)</f>
        <v/>
      </c>
      <c r="B98" s="178" t="str">
        <f>IF(ISTEXT('[1]Pojedinačni plasman'!B92)=TRUE,'[1]Pojedinačni plasman'!B92,"")</f>
        <v/>
      </c>
      <c r="C98" s="179" t="str">
        <f>IF(ISTEXT('[1]Pojedinačni plasman'!C92)=TRUE,'[1]Pojedinačni plasman'!C92,"")</f>
        <v/>
      </c>
      <c r="D98" s="180" t="str">
        <f>IF(ISNUMBER('[1]Pojedinačni plasman'!D92)=TRUE,'[1]Pojedinačni plasman'!D92,"")</f>
        <v/>
      </c>
      <c r="E98" s="181" t="str">
        <f>IF(ISNUMBER('[1]Pojedinačni plasman'!E92)=TRUE,'[1]Pojedinačni plasman'!E92,"")</f>
        <v/>
      </c>
      <c r="F98" s="182" t="str">
        <f>IF(ISNUMBER('[1]Pojedinačni plasman'!F92)=TRUE,'[1]Pojedinačni plasman'!F92,"")</f>
        <v/>
      </c>
      <c r="G98" s="155"/>
      <c r="H98" s="176"/>
      <c r="I98" s="145"/>
    </row>
    <row r="99" spans="1:9" x14ac:dyDescent="0.2">
      <c r="A99" s="177" t="str">
        <f>IF(ISNUMBER(F99)=FALSE,"",88)</f>
        <v/>
      </c>
      <c r="B99" s="178" t="str">
        <f>IF(ISTEXT('[1]Pojedinačni plasman'!B93)=TRUE,'[1]Pojedinačni plasman'!B93,"")</f>
        <v/>
      </c>
      <c r="C99" s="179" t="str">
        <f>IF(ISTEXT('[1]Pojedinačni plasman'!C93)=TRUE,'[1]Pojedinačni plasman'!C93,"")</f>
        <v/>
      </c>
      <c r="D99" s="180" t="str">
        <f>IF(ISNUMBER('[1]Pojedinačni plasman'!D93)=TRUE,'[1]Pojedinačni plasman'!D93,"")</f>
        <v/>
      </c>
      <c r="E99" s="181" t="str">
        <f>IF(ISNUMBER('[1]Pojedinačni plasman'!E93)=TRUE,'[1]Pojedinačni plasman'!E93,"")</f>
        <v/>
      </c>
      <c r="F99" s="182" t="str">
        <f>IF(ISNUMBER('[1]Pojedinačni plasman'!F93)=TRUE,'[1]Pojedinačni plasman'!F93,"")</f>
        <v/>
      </c>
      <c r="G99" s="155"/>
      <c r="H99" s="176"/>
      <c r="I99" s="145"/>
    </row>
    <row r="100" spans="1:9" x14ac:dyDescent="0.2">
      <c r="A100" s="177" t="str">
        <f>IF(ISNUMBER(F100)=FALSE,"",89)</f>
        <v/>
      </c>
      <c r="B100" s="178" t="str">
        <f>IF(ISTEXT('[1]Pojedinačni plasman'!B94)=TRUE,'[1]Pojedinačni plasman'!B94,"")</f>
        <v/>
      </c>
      <c r="C100" s="179" t="str">
        <f>IF(ISTEXT('[1]Pojedinačni plasman'!C94)=TRUE,'[1]Pojedinačni plasman'!C94,"")</f>
        <v/>
      </c>
      <c r="D100" s="180" t="str">
        <f>IF(ISNUMBER('[1]Pojedinačni plasman'!D94)=TRUE,'[1]Pojedinačni plasman'!D94,"")</f>
        <v/>
      </c>
      <c r="E100" s="181" t="str">
        <f>IF(ISNUMBER('[1]Pojedinačni plasman'!E94)=TRUE,'[1]Pojedinačni plasman'!E94,"")</f>
        <v/>
      </c>
      <c r="F100" s="182" t="str">
        <f>IF(ISNUMBER('[1]Pojedinačni plasman'!F94)=TRUE,'[1]Pojedinačni plasman'!F94,"")</f>
        <v/>
      </c>
      <c r="G100" s="155"/>
      <c r="H100" s="176"/>
      <c r="I100" s="145"/>
    </row>
    <row r="101" spans="1:9" x14ac:dyDescent="0.2">
      <c r="A101" s="177" t="str">
        <f>IF(ISNUMBER(F101)=FALSE,"",90)</f>
        <v/>
      </c>
      <c r="B101" s="178" t="str">
        <f>IF(ISTEXT('[1]Pojedinačni plasman'!B95)=TRUE,'[1]Pojedinačni plasman'!B95,"")</f>
        <v/>
      </c>
      <c r="C101" s="179" t="str">
        <f>IF(ISTEXT('[1]Pojedinačni plasman'!C95)=TRUE,'[1]Pojedinačni plasman'!C95,"")</f>
        <v/>
      </c>
      <c r="D101" s="180" t="str">
        <f>IF(ISNUMBER('[1]Pojedinačni plasman'!D95)=TRUE,'[1]Pojedinačni plasman'!D95,"")</f>
        <v/>
      </c>
      <c r="E101" s="181" t="str">
        <f>IF(ISNUMBER('[1]Pojedinačni plasman'!E95)=TRUE,'[1]Pojedinačni plasman'!E95,"")</f>
        <v/>
      </c>
      <c r="F101" s="182" t="str">
        <f>IF(ISNUMBER('[1]Pojedinačni plasman'!F95)=TRUE,'[1]Pojedinačni plasman'!F95,"")</f>
        <v/>
      </c>
      <c r="G101" s="155"/>
      <c r="H101" s="176"/>
      <c r="I101" s="145"/>
    </row>
    <row r="102" spans="1:9" x14ac:dyDescent="0.2">
      <c r="A102" s="177" t="str">
        <f>IF(ISNUMBER(F102)=FALSE,"",91)</f>
        <v/>
      </c>
      <c r="B102" s="178" t="str">
        <f>IF(ISTEXT('[1]Pojedinačni plasman'!B96)=TRUE,'[1]Pojedinačni plasman'!B96,"")</f>
        <v/>
      </c>
      <c r="C102" s="179" t="str">
        <f>IF(ISTEXT('[1]Pojedinačni plasman'!C96)=TRUE,'[1]Pojedinačni plasman'!C96,"")</f>
        <v/>
      </c>
      <c r="D102" s="180" t="str">
        <f>IF(ISNUMBER('[1]Pojedinačni plasman'!D96)=TRUE,'[1]Pojedinačni plasman'!D96,"")</f>
        <v/>
      </c>
      <c r="E102" s="181" t="str">
        <f>IF(ISNUMBER('[1]Pojedinačni plasman'!E96)=TRUE,'[1]Pojedinačni plasman'!E96,"")</f>
        <v/>
      </c>
      <c r="F102" s="182" t="str">
        <f>IF(ISNUMBER('[1]Pojedinačni plasman'!F96)=TRUE,'[1]Pojedinačni plasman'!F96,"")</f>
        <v/>
      </c>
      <c r="G102" s="155"/>
      <c r="H102" s="176"/>
      <c r="I102" s="145"/>
    </row>
    <row r="103" spans="1:9" x14ac:dyDescent="0.2">
      <c r="A103" s="177" t="str">
        <f>IF(ISNUMBER(F103)=FALSE,"",92)</f>
        <v/>
      </c>
      <c r="B103" s="178" t="str">
        <f>IF(ISTEXT('[1]Pojedinačni plasman'!B97)=TRUE,'[1]Pojedinačni plasman'!B97,"")</f>
        <v/>
      </c>
      <c r="C103" s="179" t="str">
        <f>IF(ISTEXT('[1]Pojedinačni plasman'!C97)=TRUE,'[1]Pojedinačni plasman'!C97,"")</f>
        <v/>
      </c>
      <c r="D103" s="180" t="str">
        <f>IF(ISNUMBER('[1]Pojedinačni plasman'!D97)=TRUE,'[1]Pojedinačni plasman'!D97,"")</f>
        <v/>
      </c>
      <c r="E103" s="181" t="str">
        <f>IF(ISNUMBER('[1]Pojedinačni plasman'!E97)=TRUE,'[1]Pojedinačni plasman'!E97,"")</f>
        <v/>
      </c>
      <c r="F103" s="182" t="str">
        <f>IF(ISNUMBER('[1]Pojedinačni plasman'!F97)=TRUE,'[1]Pojedinačni plasman'!F97,"")</f>
        <v/>
      </c>
      <c r="G103" s="155"/>
      <c r="H103" s="176"/>
      <c r="I103" s="145"/>
    </row>
    <row r="104" spans="1:9" x14ac:dyDescent="0.2">
      <c r="A104" s="177" t="str">
        <f>IF(ISNUMBER(F104)=FALSE,"",93)</f>
        <v/>
      </c>
      <c r="B104" s="178" t="str">
        <f>IF(ISTEXT('[1]Pojedinačni plasman'!B98)=TRUE,'[1]Pojedinačni plasman'!B98,"")</f>
        <v/>
      </c>
      <c r="C104" s="179" t="str">
        <f>IF(ISTEXT('[1]Pojedinačni plasman'!C98)=TRUE,'[1]Pojedinačni plasman'!C98,"")</f>
        <v/>
      </c>
      <c r="D104" s="180" t="str">
        <f>IF(ISNUMBER('[1]Pojedinačni plasman'!D98)=TRUE,'[1]Pojedinačni plasman'!D98,"")</f>
        <v/>
      </c>
      <c r="E104" s="181" t="str">
        <f>IF(ISNUMBER('[1]Pojedinačni plasman'!E98)=TRUE,'[1]Pojedinačni plasman'!E98,"")</f>
        <v/>
      </c>
      <c r="F104" s="182" t="str">
        <f>IF(ISNUMBER('[1]Pojedinačni plasman'!F98)=TRUE,'[1]Pojedinačni plasman'!F98,"")</f>
        <v/>
      </c>
      <c r="G104" s="155"/>
      <c r="H104" s="176"/>
      <c r="I104" s="145"/>
    </row>
    <row r="105" spans="1:9" x14ac:dyDescent="0.2">
      <c r="A105" s="177" t="str">
        <f>IF(ISNUMBER(F105)=FALSE,"",94)</f>
        <v/>
      </c>
      <c r="B105" s="178" t="str">
        <f>IF(ISTEXT('[1]Pojedinačni plasman'!B99)=TRUE,'[1]Pojedinačni plasman'!B99,"")</f>
        <v/>
      </c>
      <c r="C105" s="179" t="str">
        <f>IF(ISTEXT('[1]Pojedinačni plasman'!C99)=TRUE,'[1]Pojedinačni plasman'!C99,"")</f>
        <v/>
      </c>
      <c r="D105" s="180" t="str">
        <f>IF(ISNUMBER('[1]Pojedinačni plasman'!D99)=TRUE,'[1]Pojedinačni plasman'!D99,"")</f>
        <v/>
      </c>
      <c r="E105" s="181" t="str">
        <f>IF(ISNUMBER('[1]Pojedinačni plasman'!E99)=TRUE,'[1]Pojedinačni plasman'!E99,"")</f>
        <v/>
      </c>
      <c r="F105" s="182" t="str">
        <f>IF(ISNUMBER('[1]Pojedinačni plasman'!F99)=TRUE,'[1]Pojedinačni plasman'!F99,"")</f>
        <v/>
      </c>
      <c r="G105" s="155"/>
      <c r="H105" s="176"/>
      <c r="I105" s="145"/>
    </row>
    <row r="106" spans="1:9" x14ac:dyDescent="0.2">
      <c r="A106" s="177" t="str">
        <f>IF(ISNUMBER(F106)=FALSE,"",95)</f>
        <v/>
      </c>
      <c r="B106" s="178" t="str">
        <f>IF(ISTEXT('[1]Pojedinačni plasman'!B100)=TRUE,'[1]Pojedinačni plasman'!B100,"")</f>
        <v/>
      </c>
      <c r="C106" s="179" t="str">
        <f>IF(ISTEXT('[1]Pojedinačni plasman'!C100)=TRUE,'[1]Pojedinačni plasman'!C100,"")</f>
        <v/>
      </c>
      <c r="D106" s="180" t="str">
        <f>IF(ISNUMBER('[1]Pojedinačni plasman'!D100)=TRUE,'[1]Pojedinačni plasman'!D100,"")</f>
        <v/>
      </c>
      <c r="E106" s="181" t="str">
        <f>IF(ISNUMBER('[1]Pojedinačni plasman'!E100)=TRUE,'[1]Pojedinačni plasman'!E100,"")</f>
        <v/>
      </c>
      <c r="F106" s="182" t="str">
        <f>IF(ISNUMBER('[1]Pojedinačni plasman'!F100)=TRUE,'[1]Pojedinačni plasman'!F100,"")</f>
        <v/>
      </c>
      <c r="G106" s="155"/>
      <c r="H106" s="176"/>
      <c r="I106" s="145"/>
    </row>
    <row r="107" spans="1:9" x14ac:dyDescent="0.2">
      <c r="A107" s="177" t="str">
        <f>IF(ISNUMBER(F107)=FALSE,"",96)</f>
        <v/>
      </c>
      <c r="B107" s="178" t="str">
        <f>IF(ISTEXT('[1]Pojedinačni plasman'!B101)=TRUE,'[1]Pojedinačni plasman'!B101,"")</f>
        <v/>
      </c>
      <c r="C107" s="179" t="str">
        <f>IF(ISTEXT('[1]Pojedinačni plasman'!C101)=TRUE,'[1]Pojedinačni plasman'!C101,"")</f>
        <v/>
      </c>
      <c r="D107" s="180" t="str">
        <f>IF(ISNUMBER('[1]Pojedinačni plasman'!D101)=TRUE,'[1]Pojedinačni plasman'!D101,"")</f>
        <v/>
      </c>
      <c r="E107" s="181" t="str">
        <f>IF(ISNUMBER('[1]Pojedinačni plasman'!E101)=TRUE,'[1]Pojedinačni plasman'!E101,"")</f>
        <v/>
      </c>
      <c r="F107" s="182" t="str">
        <f>IF(ISNUMBER('[1]Pojedinačni plasman'!F101)=TRUE,'[1]Pojedinačni plasman'!F101,"")</f>
        <v/>
      </c>
      <c r="G107" s="155"/>
      <c r="H107" s="176"/>
      <c r="I107" s="145"/>
    </row>
    <row r="108" spans="1:9" x14ac:dyDescent="0.2">
      <c r="A108" s="177" t="str">
        <f>IF(ISNUMBER(F108)=FALSE,"",97)</f>
        <v/>
      </c>
      <c r="B108" s="178" t="str">
        <f>IF(ISTEXT('[1]Pojedinačni plasman'!B102)=TRUE,'[1]Pojedinačni plasman'!B102,"")</f>
        <v/>
      </c>
      <c r="C108" s="179" t="str">
        <f>IF(ISTEXT('[1]Pojedinačni plasman'!C102)=TRUE,'[1]Pojedinačni plasman'!C102,"")</f>
        <v/>
      </c>
      <c r="D108" s="180" t="str">
        <f>IF(ISNUMBER('[1]Pojedinačni plasman'!D102)=TRUE,'[1]Pojedinačni plasman'!D102,"")</f>
        <v/>
      </c>
      <c r="E108" s="181" t="str">
        <f>IF(ISNUMBER('[1]Pojedinačni plasman'!E102)=TRUE,'[1]Pojedinačni plasman'!E102,"")</f>
        <v/>
      </c>
      <c r="F108" s="182" t="str">
        <f>IF(ISNUMBER('[1]Pojedinačni plasman'!F102)=TRUE,'[1]Pojedinačni plasman'!F102,"")</f>
        <v/>
      </c>
      <c r="G108" s="155"/>
      <c r="H108" s="176"/>
      <c r="I108" s="145"/>
    </row>
    <row r="109" spans="1:9" x14ac:dyDescent="0.2">
      <c r="A109" s="177" t="str">
        <f>IF(ISNUMBER(F109)=FALSE,"",98)</f>
        <v/>
      </c>
      <c r="B109" s="178" t="str">
        <f>IF(ISTEXT('[1]Pojedinačni plasman'!B103)=TRUE,'[1]Pojedinačni plasman'!B103,"")</f>
        <v/>
      </c>
      <c r="C109" s="179" t="str">
        <f>IF(ISTEXT('[1]Pojedinačni plasman'!C103)=TRUE,'[1]Pojedinačni plasman'!C103,"")</f>
        <v/>
      </c>
      <c r="D109" s="180" t="str">
        <f>IF(ISNUMBER('[1]Pojedinačni plasman'!D103)=TRUE,'[1]Pojedinačni plasman'!D103,"")</f>
        <v/>
      </c>
      <c r="E109" s="181" t="str">
        <f>IF(ISNUMBER('[1]Pojedinačni plasman'!E103)=TRUE,'[1]Pojedinačni plasman'!E103,"")</f>
        <v/>
      </c>
      <c r="F109" s="182" t="str">
        <f>IF(ISNUMBER('[1]Pojedinačni plasman'!F103)=TRUE,'[1]Pojedinačni plasman'!F103,"")</f>
        <v/>
      </c>
      <c r="G109" s="155"/>
      <c r="H109" s="176"/>
      <c r="I109" s="145"/>
    </row>
    <row r="110" spans="1:9" x14ac:dyDescent="0.2">
      <c r="A110" s="177" t="str">
        <f>IF(ISNUMBER(F110)=FALSE,"",99)</f>
        <v/>
      </c>
      <c r="B110" s="178" t="str">
        <f>IF(ISTEXT('[1]Pojedinačni plasman'!B104)=TRUE,'[1]Pojedinačni plasman'!B104,"")</f>
        <v/>
      </c>
      <c r="C110" s="179" t="str">
        <f>IF(ISTEXT('[1]Pojedinačni plasman'!C104)=TRUE,'[1]Pojedinačni plasman'!C104,"")</f>
        <v/>
      </c>
      <c r="D110" s="180" t="str">
        <f>IF(ISNUMBER('[1]Pojedinačni plasman'!D104)=TRUE,'[1]Pojedinačni plasman'!D104,"")</f>
        <v/>
      </c>
      <c r="E110" s="181" t="str">
        <f>IF(ISNUMBER('[1]Pojedinačni plasman'!E104)=TRUE,'[1]Pojedinačni plasman'!E104,"")</f>
        <v/>
      </c>
      <c r="F110" s="182" t="str">
        <f>IF(ISNUMBER('[1]Pojedinačni plasman'!F104)=TRUE,'[1]Pojedinačni plasman'!F104,"")</f>
        <v/>
      </c>
      <c r="G110" s="155"/>
      <c r="H110" s="176"/>
      <c r="I110" s="145"/>
    </row>
    <row r="111" spans="1:9" x14ac:dyDescent="0.2">
      <c r="A111" s="177" t="str">
        <f>IF(ISNUMBER(F111)=FALSE,"",100)</f>
        <v/>
      </c>
      <c r="B111" s="178" t="str">
        <f>IF(ISTEXT('[1]Pojedinačni plasman'!B105)=TRUE,'[1]Pojedinačni plasman'!B105,"")</f>
        <v/>
      </c>
      <c r="C111" s="179" t="str">
        <f>IF(ISTEXT('[1]Pojedinačni plasman'!C105)=TRUE,'[1]Pojedinačni plasman'!C105,"")</f>
        <v/>
      </c>
      <c r="D111" s="180" t="str">
        <f>IF(ISNUMBER('[1]Pojedinačni plasman'!D105)=TRUE,'[1]Pojedinačni plasman'!D105,"")</f>
        <v/>
      </c>
      <c r="E111" s="181" t="str">
        <f>IF(ISNUMBER('[1]Pojedinačni plasman'!E105)=TRUE,'[1]Pojedinačni plasman'!E105,"")</f>
        <v/>
      </c>
      <c r="F111" s="182" t="str">
        <f>IF(ISNUMBER('[1]Pojedinačni plasman'!F105)=TRUE,'[1]Pojedinačni plasman'!F105,"")</f>
        <v/>
      </c>
      <c r="G111" s="155"/>
      <c r="H111" s="176"/>
      <c r="I111" s="145"/>
    </row>
    <row r="112" spans="1:9" x14ac:dyDescent="0.2">
      <c r="A112" s="177" t="str">
        <f>IF(ISNUMBER(F112)=FALSE,"",101)</f>
        <v/>
      </c>
      <c r="B112" s="178" t="str">
        <f>IF(ISTEXT('[1]Pojedinačni plasman'!B106)=TRUE,'[1]Pojedinačni plasman'!B106,"")</f>
        <v/>
      </c>
      <c r="C112" s="179" t="str">
        <f>IF(ISTEXT('[1]Pojedinačni plasman'!C106)=TRUE,'[1]Pojedinačni plasman'!C106,"")</f>
        <v/>
      </c>
      <c r="D112" s="180" t="str">
        <f>IF(ISNUMBER('[1]Pojedinačni plasman'!D106)=TRUE,'[1]Pojedinačni plasman'!D106,"")</f>
        <v/>
      </c>
      <c r="E112" s="181" t="str">
        <f>IF(ISNUMBER('[1]Pojedinačni plasman'!E106)=TRUE,'[1]Pojedinačni plasman'!E106,"")</f>
        <v/>
      </c>
      <c r="F112" s="182" t="str">
        <f>IF(ISNUMBER('[1]Pojedinačni plasman'!F106)=TRUE,'[1]Pojedinačni plasman'!F106,"")</f>
        <v/>
      </c>
      <c r="G112" s="155"/>
      <c r="H112" s="176"/>
      <c r="I112" s="145"/>
    </row>
    <row r="113" spans="1:9" x14ac:dyDescent="0.2">
      <c r="A113" s="177" t="str">
        <f>IF(ISNUMBER(F113)=FALSE,"",102)</f>
        <v/>
      </c>
      <c r="B113" s="178" t="str">
        <f>IF(ISTEXT('[1]Pojedinačni plasman'!B107)=TRUE,'[1]Pojedinačni plasman'!B107,"")</f>
        <v/>
      </c>
      <c r="C113" s="179" t="str">
        <f>IF(ISTEXT('[1]Pojedinačni plasman'!C107)=TRUE,'[1]Pojedinačni plasman'!C107,"")</f>
        <v/>
      </c>
      <c r="D113" s="180" t="str">
        <f>IF(ISNUMBER('[1]Pojedinačni plasman'!D107)=TRUE,'[1]Pojedinačni plasman'!D107,"")</f>
        <v/>
      </c>
      <c r="E113" s="181" t="str">
        <f>IF(ISNUMBER('[1]Pojedinačni plasman'!E107)=TRUE,'[1]Pojedinačni plasman'!E107,"")</f>
        <v/>
      </c>
      <c r="F113" s="182" t="str">
        <f>IF(ISNUMBER('[1]Pojedinačni plasman'!F107)=TRUE,'[1]Pojedinačni plasman'!F107,"")</f>
        <v/>
      </c>
      <c r="G113" s="155"/>
      <c r="H113" s="176"/>
      <c r="I113" s="145"/>
    </row>
    <row r="114" spans="1:9" x14ac:dyDescent="0.2">
      <c r="A114" s="177" t="str">
        <f>IF(ISNUMBER(F114)=FALSE,"",103)</f>
        <v/>
      </c>
      <c r="B114" s="178" t="str">
        <f>IF(ISTEXT('[1]Pojedinačni plasman'!B108)=TRUE,'[1]Pojedinačni plasman'!B108,"")</f>
        <v/>
      </c>
      <c r="C114" s="179" t="str">
        <f>IF(ISTEXT('[1]Pojedinačni plasman'!C108)=TRUE,'[1]Pojedinačni plasman'!C108,"")</f>
        <v/>
      </c>
      <c r="D114" s="180" t="str">
        <f>IF(ISNUMBER('[1]Pojedinačni plasman'!D108)=TRUE,'[1]Pojedinačni plasman'!D108,"")</f>
        <v/>
      </c>
      <c r="E114" s="181" t="str">
        <f>IF(ISNUMBER('[1]Pojedinačni plasman'!E108)=TRUE,'[1]Pojedinačni plasman'!E108,"")</f>
        <v/>
      </c>
      <c r="F114" s="182" t="str">
        <f>IF(ISNUMBER('[1]Pojedinačni plasman'!F108)=TRUE,'[1]Pojedinačni plasman'!F108,"")</f>
        <v/>
      </c>
      <c r="G114" s="155"/>
      <c r="H114" s="176"/>
      <c r="I114" s="145"/>
    </row>
    <row r="115" spans="1:9" x14ac:dyDescent="0.2">
      <c r="A115" s="177" t="str">
        <f>IF(ISNUMBER(F115)=FALSE,"",104)</f>
        <v/>
      </c>
      <c r="B115" s="178" t="str">
        <f>IF(ISTEXT('[1]Pojedinačni plasman'!B109)=TRUE,'[1]Pojedinačni plasman'!B109,"")</f>
        <v/>
      </c>
      <c r="C115" s="179" t="str">
        <f>IF(ISTEXT('[1]Pojedinačni plasman'!C109)=TRUE,'[1]Pojedinačni plasman'!C109,"")</f>
        <v/>
      </c>
      <c r="D115" s="180" t="str">
        <f>IF(ISNUMBER('[1]Pojedinačni plasman'!D109)=TRUE,'[1]Pojedinačni plasman'!D109,"")</f>
        <v/>
      </c>
      <c r="E115" s="181" t="str">
        <f>IF(ISNUMBER('[1]Pojedinačni plasman'!E109)=TRUE,'[1]Pojedinačni plasman'!E109,"")</f>
        <v/>
      </c>
      <c r="F115" s="182" t="str">
        <f>IF(ISNUMBER('[1]Pojedinačni plasman'!F109)=TRUE,'[1]Pojedinačni plasman'!F109,"")</f>
        <v/>
      </c>
      <c r="G115" s="155"/>
      <c r="H115" s="176"/>
      <c r="I115" s="145"/>
    </row>
    <row r="116" spans="1:9" x14ac:dyDescent="0.2">
      <c r="A116" s="177" t="str">
        <f>IF(ISNUMBER(F116)=FALSE,"",105)</f>
        <v/>
      </c>
      <c r="B116" s="178" t="str">
        <f>IF(ISTEXT('[1]Pojedinačni plasman'!B110)=TRUE,'[1]Pojedinačni plasman'!B110,"")</f>
        <v/>
      </c>
      <c r="C116" s="179" t="str">
        <f>IF(ISTEXT('[1]Pojedinačni plasman'!C110)=TRUE,'[1]Pojedinačni plasman'!C110,"")</f>
        <v/>
      </c>
      <c r="D116" s="180" t="str">
        <f>IF(ISNUMBER('[1]Pojedinačni plasman'!D110)=TRUE,'[1]Pojedinačni plasman'!D110,"")</f>
        <v/>
      </c>
      <c r="E116" s="181" t="str">
        <f>IF(ISNUMBER('[1]Pojedinačni plasman'!E110)=TRUE,'[1]Pojedinačni plasman'!E110,"")</f>
        <v/>
      </c>
      <c r="F116" s="182" t="str">
        <f>IF(ISNUMBER('[1]Pojedinačni plasman'!F110)=TRUE,'[1]Pojedinačni plasman'!F110,"")</f>
        <v/>
      </c>
      <c r="G116" s="155"/>
      <c r="H116" s="176"/>
      <c r="I116" s="145"/>
    </row>
    <row r="117" spans="1:9" x14ac:dyDescent="0.2">
      <c r="A117" s="177" t="str">
        <f>IF(ISNUMBER(F117)=FALSE,"",106)</f>
        <v/>
      </c>
      <c r="B117" s="178" t="str">
        <f>IF(ISTEXT('[1]Pojedinačni plasman'!B111)=TRUE,'[1]Pojedinačni plasman'!B111,"")</f>
        <v/>
      </c>
      <c r="C117" s="179" t="str">
        <f>IF(ISTEXT('[1]Pojedinačni plasman'!C111)=TRUE,'[1]Pojedinačni plasman'!C111,"")</f>
        <v/>
      </c>
      <c r="D117" s="180" t="str">
        <f>IF(ISNUMBER('[1]Pojedinačni plasman'!D111)=TRUE,'[1]Pojedinačni plasman'!D111,"")</f>
        <v/>
      </c>
      <c r="E117" s="181" t="str">
        <f>IF(ISNUMBER('[1]Pojedinačni plasman'!E111)=TRUE,'[1]Pojedinačni plasman'!E111,"")</f>
        <v/>
      </c>
      <c r="F117" s="182" t="str">
        <f>IF(ISNUMBER('[1]Pojedinačni plasman'!F111)=TRUE,'[1]Pojedinačni plasman'!F111,"")</f>
        <v/>
      </c>
      <c r="G117" s="155"/>
      <c r="H117" s="176"/>
      <c r="I117" s="145"/>
    </row>
    <row r="118" spans="1:9" x14ac:dyDescent="0.2">
      <c r="A118" s="183" t="str">
        <f>IF(ISNUMBER(F118)=FALSE,"",107)</f>
        <v/>
      </c>
      <c r="B118" s="184" t="str">
        <f>IF(ISTEXT('[1]Pojedinačni plasman'!B112)=TRUE,'[1]Pojedinačni plasman'!B112,"")</f>
        <v/>
      </c>
      <c r="C118" s="185" t="str">
        <f>IF(ISTEXT('[1]Pojedinačni plasman'!C112)=TRUE,'[1]Pojedinačni plasman'!C112,"")</f>
        <v/>
      </c>
      <c r="D118" s="186" t="str">
        <f>IF(ISNUMBER('[1]Pojedinačni plasman'!D112)=TRUE,'[1]Pojedinačni plasman'!D112,"")</f>
        <v/>
      </c>
      <c r="E118" s="187" t="str">
        <f>IF(ISNUMBER('[1]Pojedinačni plasman'!E112)=TRUE,'[1]Pojedinačni plasman'!E112,"")</f>
        <v/>
      </c>
      <c r="F118" s="188" t="str">
        <f>IF(ISNUMBER('[1]Pojedinačni plasman'!F112)=TRUE,'[1]Pojedinačni plasman'!F112,"")</f>
        <v/>
      </c>
      <c r="G118" s="155"/>
      <c r="H118" s="176"/>
      <c r="I118" s="145"/>
    </row>
    <row r="119" spans="1:9" x14ac:dyDescent="0.2">
      <c r="B119" s="189"/>
      <c r="C119" s="190"/>
      <c r="D119" s="191"/>
      <c r="E119" s="192"/>
      <c r="F119" s="193"/>
      <c r="G119" s="155"/>
      <c r="H119" s="176"/>
      <c r="I119" s="145"/>
    </row>
    <row r="120" spans="1:9" x14ac:dyDescent="0.2">
      <c r="A120" s="164" t="s">
        <v>61</v>
      </c>
      <c r="B120" s="165" t="s">
        <v>62</v>
      </c>
      <c r="C120" s="165" t="s">
        <v>63</v>
      </c>
      <c r="D120" s="194" t="s">
        <v>64</v>
      </c>
      <c r="E120" s="167" t="s">
        <v>65</v>
      </c>
      <c r="F120" s="168" t="s">
        <v>66</v>
      </c>
      <c r="G120" s="155"/>
      <c r="H120" s="176"/>
      <c r="I120" s="145"/>
    </row>
    <row r="121" spans="1:9" x14ac:dyDescent="0.2">
      <c r="A121" s="170" t="str">
        <f>IF(ISNUMBER(F121)=FALSE,"",108)</f>
        <v/>
      </c>
      <c r="B121" s="171" t="str">
        <f>IF(ISTEXT('[1]Pojedinačni plasman'!B113)=TRUE,'[1]Pojedinačni plasman'!B113,"")</f>
        <v/>
      </c>
      <c r="C121" s="172" t="str">
        <f>IF(ISTEXT('[1]Pojedinačni plasman'!C113)=TRUE,'[1]Pojedinačni plasman'!C113,"")</f>
        <v/>
      </c>
      <c r="D121" s="173" t="str">
        <f>IF(ISNUMBER('[1]Pojedinačni plasman'!D113)=TRUE,'[1]Pojedinačni plasman'!D113,"")</f>
        <v/>
      </c>
      <c r="E121" s="174" t="str">
        <f>IF(ISNUMBER('[1]Pojedinačni plasman'!E113)=TRUE,'[1]Pojedinačni plasman'!E113,"")</f>
        <v/>
      </c>
      <c r="F121" s="175" t="str">
        <f>IF(ISNUMBER('[1]Pojedinačni plasman'!F113)=TRUE,'[1]Pojedinačni plasman'!F113,"")</f>
        <v/>
      </c>
      <c r="G121" s="155"/>
      <c r="H121" s="176"/>
      <c r="I121" s="145"/>
    </row>
    <row r="122" spans="1:9" x14ac:dyDescent="0.2">
      <c r="A122" s="177" t="str">
        <f>IF(ISNUMBER(F122)=FALSE,"",109)</f>
        <v/>
      </c>
      <c r="B122" s="178" t="str">
        <f>IF(ISTEXT('[1]Pojedinačni plasman'!B114)=TRUE,'[1]Pojedinačni plasman'!B114,"")</f>
        <v/>
      </c>
      <c r="C122" s="179" t="str">
        <f>IF(ISTEXT('[1]Pojedinačni plasman'!C114)=TRUE,'[1]Pojedinačni plasman'!C114,"")</f>
        <v/>
      </c>
      <c r="D122" s="180" t="str">
        <f>IF(ISNUMBER('[1]Pojedinačni plasman'!D114)=TRUE,'[1]Pojedinačni plasman'!D114,"")</f>
        <v/>
      </c>
      <c r="E122" s="181" t="str">
        <f>IF(ISNUMBER('[1]Pojedinačni plasman'!E114)=TRUE,'[1]Pojedinačni plasman'!E114,"")</f>
        <v/>
      </c>
      <c r="F122" s="182" t="str">
        <f>IF(ISNUMBER('[1]Pojedinačni plasman'!F114)=TRUE,'[1]Pojedinačni plasman'!F114,"")</f>
        <v/>
      </c>
      <c r="G122" s="155"/>
      <c r="H122" s="176"/>
      <c r="I122" s="145"/>
    </row>
    <row r="123" spans="1:9" x14ac:dyDescent="0.2">
      <c r="A123" s="177" t="str">
        <f>IF(ISNUMBER(F123)=FALSE,"",110)</f>
        <v/>
      </c>
      <c r="B123" s="178" t="str">
        <f>IF(ISTEXT('[1]Pojedinačni plasman'!B115)=TRUE,'[1]Pojedinačni plasman'!B115,"")</f>
        <v/>
      </c>
      <c r="C123" s="179" t="str">
        <f>IF(ISTEXT('[1]Pojedinačni plasman'!C115)=TRUE,'[1]Pojedinačni plasman'!C115,"")</f>
        <v/>
      </c>
      <c r="D123" s="180" t="str">
        <f>IF(ISNUMBER('[1]Pojedinačni plasman'!D115)=TRUE,'[1]Pojedinačni plasman'!D115,"")</f>
        <v/>
      </c>
      <c r="E123" s="181" t="str">
        <f>IF(ISNUMBER('[1]Pojedinačni plasman'!E115)=TRUE,'[1]Pojedinačni plasman'!E115,"")</f>
        <v/>
      </c>
      <c r="F123" s="182" t="str">
        <f>IF(ISNUMBER('[1]Pojedinačni plasman'!F115)=TRUE,'[1]Pojedinačni plasman'!F115,"")</f>
        <v/>
      </c>
      <c r="G123" s="155"/>
      <c r="H123" s="176"/>
      <c r="I123" s="145"/>
    </row>
    <row r="124" spans="1:9" x14ac:dyDescent="0.2">
      <c r="A124" s="177" t="str">
        <f>IF(ISNUMBER(F124)=FALSE,"",111)</f>
        <v/>
      </c>
      <c r="B124" s="178" t="str">
        <f>IF(ISTEXT('[1]Pojedinačni plasman'!B116)=TRUE,'[1]Pojedinačni plasman'!B116,"")</f>
        <v/>
      </c>
      <c r="C124" s="179" t="str">
        <f>IF(ISTEXT('[1]Pojedinačni plasman'!C116)=TRUE,'[1]Pojedinačni plasman'!C116,"")</f>
        <v/>
      </c>
      <c r="D124" s="180" t="str">
        <f>IF(ISNUMBER('[1]Pojedinačni plasman'!D116)=TRUE,'[1]Pojedinačni plasman'!D116,"")</f>
        <v/>
      </c>
      <c r="E124" s="181" t="str">
        <f>IF(ISNUMBER('[1]Pojedinačni plasman'!E116)=TRUE,'[1]Pojedinačni plasman'!E116,"")</f>
        <v/>
      </c>
      <c r="F124" s="182" t="str">
        <f>IF(ISNUMBER('[1]Pojedinačni plasman'!F116)=TRUE,'[1]Pojedinačni plasman'!F116,"")</f>
        <v/>
      </c>
      <c r="G124" s="155"/>
      <c r="H124" s="176"/>
      <c r="I124" s="145"/>
    </row>
    <row r="125" spans="1:9" x14ac:dyDescent="0.2">
      <c r="A125" s="177" t="str">
        <f>IF(ISNUMBER(F125)=FALSE,"",112)</f>
        <v/>
      </c>
      <c r="B125" s="178" t="str">
        <f>IF(ISTEXT('[1]Pojedinačni plasman'!B117)=TRUE,'[1]Pojedinačni plasman'!B117,"")</f>
        <v/>
      </c>
      <c r="C125" s="179" t="str">
        <f>IF(ISTEXT('[1]Pojedinačni plasman'!C117)=TRUE,'[1]Pojedinačni plasman'!C117,"")</f>
        <v/>
      </c>
      <c r="D125" s="180" t="str">
        <f>IF(ISNUMBER('[1]Pojedinačni plasman'!D117)=TRUE,'[1]Pojedinačni plasman'!D117,"")</f>
        <v/>
      </c>
      <c r="E125" s="181" t="str">
        <f>IF(ISNUMBER('[1]Pojedinačni plasman'!E117)=TRUE,'[1]Pojedinačni plasman'!E117,"")</f>
        <v/>
      </c>
      <c r="F125" s="182" t="str">
        <f>IF(ISNUMBER('[1]Pojedinačni plasman'!F117)=TRUE,'[1]Pojedinačni plasman'!F117,"")</f>
        <v/>
      </c>
      <c r="G125" s="155"/>
      <c r="H125" s="176"/>
      <c r="I125" s="145"/>
    </row>
    <row r="126" spans="1:9" x14ac:dyDescent="0.2">
      <c r="A126" s="177" t="str">
        <f>IF(ISNUMBER(F126)=FALSE,"",113)</f>
        <v/>
      </c>
      <c r="B126" s="178" t="str">
        <f>IF(ISTEXT('[1]Pojedinačni plasman'!B118)=TRUE,'[1]Pojedinačni plasman'!B118,"")</f>
        <v/>
      </c>
      <c r="C126" s="179" t="str">
        <f>IF(ISTEXT('[1]Pojedinačni plasman'!C118)=TRUE,'[1]Pojedinačni plasman'!C118,"")</f>
        <v/>
      </c>
      <c r="D126" s="180" t="str">
        <f>IF(ISNUMBER('[1]Pojedinačni plasman'!D118)=TRUE,'[1]Pojedinačni plasman'!D118,"")</f>
        <v/>
      </c>
      <c r="E126" s="181" t="str">
        <f>IF(ISNUMBER('[1]Pojedinačni plasman'!E118)=TRUE,'[1]Pojedinačni plasman'!E118,"")</f>
        <v/>
      </c>
      <c r="F126" s="182" t="str">
        <f>IF(ISNUMBER('[1]Pojedinačni plasman'!F118)=TRUE,'[1]Pojedinačni plasman'!F118,"")</f>
        <v/>
      </c>
      <c r="G126" s="155"/>
      <c r="H126" s="176"/>
      <c r="I126" s="145"/>
    </row>
    <row r="127" spans="1:9" x14ac:dyDescent="0.2">
      <c r="A127" s="177" t="str">
        <f>IF(ISNUMBER(F127)=FALSE,"",114)</f>
        <v/>
      </c>
      <c r="B127" s="178" t="str">
        <f>IF(ISTEXT('[1]Pojedinačni plasman'!B119)=TRUE,'[1]Pojedinačni plasman'!B119,"")</f>
        <v/>
      </c>
      <c r="C127" s="179" t="str">
        <f>IF(ISTEXT('[1]Pojedinačni plasman'!C119)=TRUE,'[1]Pojedinačni plasman'!C119,"")</f>
        <v/>
      </c>
      <c r="D127" s="180" t="str">
        <f>IF(ISNUMBER('[1]Pojedinačni plasman'!D119)=TRUE,'[1]Pojedinačni plasman'!D119,"")</f>
        <v/>
      </c>
      <c r="E127" s="181" t="str">
        <f>IF(ISNUMBER('[1]Pojedinačni plasman'!E119)=TRUE,'[1]Pojedinačni plasman'!E119,"")</f>
        <v/>
      </c>
      <c r="F127" s="182" t="str">
        <f>IF(ISNUMBER('[1]Pojedinačni plasman'!F119)=TRUE,'[1]Pojedinačni plasman'!F119,"")</f>
        <v/>
      </c>
      <c r="G127" s="155"/>
      <c r="H127" s="176"/>
      <c r="I127" s="145"/>
    </row>
    <row r="128" spans="1:9" x14ac:dyDescent="0.2">
      <c r="A128" s="177" t="str">
        <f>IF(ISNUMBER(F128)=FALSE,"",115)</f>
        <v/>
      </c>
      <c r="B128" s="178" t="str">
        <f>IF(ISTEXT('[1]Pojedinačni plasman'!B120)=TRUE,'[1]Pojedinačni plasman'!B120,"")</f>
        <v/>
      </c>
      <c r="C128" s="179" t="str">
        <f>IF(ISTEXT('[1]Pojedinačni plasman'!C120)=TRUE,'[1]Pojedinačni plasman'!C120,"")</f>
        <v/>
      </c>
      <c r="D128" s="180" t="str">
        <f>IF(ISNUMBER('[1]Pojedinačni plasman'!D120)=TRUE,'[1]Pojedinačni plasman'!D120,"")</f>
        <v/>
      </c>
      <c r="E128" s="181" t="str">
        <f>IF(ISNUMBER('[1]Pojedinačni plasman'!E120)=TRUE,'[1]Pojedinačni plasman'!E120,"")</f>
        <v/>
      </c>
      <c r="F128" s="182" t="str">
        <f>IF(ISNUMBER('[1]Pojedinačni plasman'!F120)=TRUE,'[1]Pojedinačni plasman'!F120,"")</f>
        <v/>
      </c>
      <c r="G128" s="155"/>
      <c r="H128" s="176"/>
      <c r="I128" s="145"/>
    </row>
    <row r="129" spans="1:9" x14ac:dyDescent="0.2">
      <c r="A129" s="177" t="str">
        <f>IF(ISNUMBER(F129)=FALSE,"",116)</f>
        <v/>
      </c>
      <c r="B129" s="178" t="str">
        <f>IF(ISTEXT('[1]Pojedinačni plasman'!B121)=TRUE,'[1]Pojedinačni plasman'!B121,"")</f>
        <v/>
      </c>
      <c r="C129" s="179" t="str">
        <f>IF(ISTEXT('[1]Pojedinačni plasman'!C121)=TRUE,'[1]Pojedinačni plasman'!C121,"")</f>
        <v/>
      </c>
      <c r="D129" s="180" t="str">
        <f>IF(ISNUMBER('[1]Pojedinačni plasman'!D121)=TRUE,'[1]Pojedinačni plasman'!D121,"")</f>
        <v/>
      </c>
      <c r="E129" s="181" t="str">
        <f>IF(ISNUMBER('[1]Pojedinačni plasman'!E121)=TRUE,'[1]Pojedinačni plasman'!E121,"")</f>
        <v/>
      </c>
      <c r="F129" s="182" t="str">
        <f>IF(ISNUMBER('[1]Pojedinačni plasman'!F121)=TRUE,'[1]Pojedinačni plasman'!F121,"")</f>
        <v/>
      </c>
      <c r="G129" s="155"/>
      <c r="H129" s="176"/>
      <c r="I129" s="145"/>
    </row>
    <row r="130" spans="1:9" x14ac:dyDescent="0.2">
      <c r="A130" s="177" t="str">
        <f>IF(ISNUMBER(F130)=FALSE,"",117)</f>
        <v/>
      </c>
      <c r="B130" s="178" t="str">
        <f>IF(ISTEXT('[1]Pojedinačni plasman'!B122)=TRUE,'[1]Pojedinačni plasman'!B122,"")</f>
        <v/>
      </c>
      <c r="C130" s="179" t="str">
        <f>IF(ISTEXT('[1]Pojedinačni plasman'!C122)=TRUE,'[1]Pojedinačni plasman'!C122,"")</f>
        <v/>
      </c>
      <c r="D130" s="180" t="str">
        <f>IF(ISNUMBER('[1]Pojedinačni plasman'!D122)=TRUE,'[1]Pojedinačni plasman'!D122,"")</f>
        <v/>
      </c>
      <c r="E130" s="181" t="str">
        <f>IF(ISNUMBER('[1]Pojedinačni plasman'!E122)=TRUE,'[1]Pojedinačni plasman'!E122,"")</f>
        <v/>
      </c>
      <c r="F130" s="182" t="str">
        <f>IF(ISNUMBER('[1]Pojedinačni plasman'!F122)=TRUE,'[1]Pojedinačni plasman'!F122,"")</f>
        <v/>
      </c>
      <c r="G130" s="155"/>
      <c r="H130" s="176"/>
      <c r="I130" s="145"/>
    </row>
    <row r="131" spans="1:9" x14ac:dyDescent="0.2">
      <c r="A131" s="177" t="str">
        <f>IF(ISNUMBER(F131)=FALSE,"",118)</f>
        <v/>
      </c>
      <c r="B131" s="178" t="str">
        <f>IF(ISTEXT('[1]Pojedinačni plasman'!B123)=TRUE,'[1]Pojedinačni plasman'!B123,"")</f>
        <v/>
      </c>
      <c r="C131" s="179" t="str">
        <f>IF(ISTEXT('[1]Pojedinačni plasman'!C123)=TRUE,'[1]Pojedinačni plasman'!C123,"")</f>
        <v/>
      </c>
      <c r="D131" s="180" t="str">
        <f>IF(ISNUMBER('[1]Pojedinačni plasman'!D123)=TRUE,'[1]Pojedinačni plasman'!D123,"")</f>
        <v/>
      </c>
      <c r="E131" s="181" t="str">
        <f>IF(ISNUMBER('[1]Pojedinačni plasman'!E123)=TRUE,'[1]Pojedinačni plasman'!E123,"")</f>
        <v/>
      </c>
      <c r="F131" s="182" t="str">
        <f>IF(ISNUMBER('[1]Pojedinačni plasman'!F123)=TRUE,'[1]Pojedinačni plasman'!F123,"")</f>
        <v/>
      </c>
      <c r="G131" s="155"/>
      <c r="H131" s="176"/>
      <c r="I131" s="145"/>
    </row>
    <row r="132" spans="1:9" x14ac:dyDescent="0.2">
      <c r="A132" s="177" t="str">
        <f>IF(ISNUMBER(F132)=FALSE,"",119)</f>
        <v/>
      </c>
      <c r="B132" s="178" t="str">
        <f>IF(ISTEXT('[1]Pojedinačni plasman'!B124)=TRUE,'[1]Pojedinačni plasman'!B124,"")</f>
        <v/>
      </c>
      <c r="C132" s="179" t="str">
        <f>IF(ISTEXT('[1]Pojedinačni plasman'!C124)=TRUE,'[1]Pojedinačni plasman'!C124,"")</f>
        <v/>
      </c>
      <c r="D132" s="180" t="str">
        <f>IF(ISNUMBER('[1]Pojedinačni plasman'!D124)=TRUE,'[1]Pojedinačni plasman'!D124,"")</f>
        <v/>
      </c>
      <c r="E132" s="181" t="str">
        <f>IF(ISNUMBER('[1]Pojedinačni plasman'!E124)=TRUE,'[1]Pojedinačni plasman'!E124,"")</f>
        <v/>
      </c>
      <c r="F132" s="182" t="str">
        <f>IF(ISNUMBER('[1]Pojedinačni plasman'!F124)=TRUE,'[1]Pojedinačni plasman'!F124,"")</f>
        <v/>
      </c>
      <c r="G132" s="155"/>
      <c r="H132" s="176"/>
      <c r="I132" s="145"/>
    </row>
    <row r="133" spans="1:9" x14ac:dyDescent="0.2">
      <c r="A133" s="177" t="str">
        <f>IF(ISNUMBER(F133)=FALSE,"",120)</f>
        <v/>
      </c>
      <c r="B133" s="178" t="str">
        <f>IF(ISTEXT('[1]Pojedinačni plasman'!B125)=TRUE,'[1]Pojedinačni plasman'!B125,"")</f>
        <v/>
      </c>
      <c r="C133" s="179" t="str">
        <f>IF(ISTEXT('[1]Pojedinačni plasman'!C125)=TRUE,'[1]Pojedinačni plasman'!C125,"")</f>
        <v/>
      </c>
      <c r="D133" s="180" t="str">
        <f>IF(ISNUMBER('[1]Pojedinačni plasman'!D125)=TRUE,'[1]Pojedinačni plasman'!D125,"")</f>
        <v/>
      </c>
      <c r="E133" s="181" t="str">
        <f>IF(ISNUMBER('[1]Pojedinačni plasman'!E125)=TRUE,'[1]Pojedinačni plasman'!E125,"")</f>
        <v/>
      </c>
      <c r="F133" s="182" t="str">
        <f>IF(ISNUMBER('[1]Pojedinačni plasman'!F125)=TRUE,'[1]Pojedinačni plasman'!F125,"")</f>
        <v/>
      </c>
      <c r="G133" s="155"/>
      <c r="H133" s="176"/>
      <c r="I133" s="145"/>
    </row>
    <row r="134" spans="1:9" x14ac:dyDescent="0.2">
      <c r="A134" s="177" t="str">
        <f>IF(ISNUMBER(F134)=FALSE,"",121)</f>
        <v/>
      </c>
      <c r="B134" s="178" t="str">
        <f>IF(ISTEXT('[1]Pojedinačni plasman'!B126)=TRUE,'[1]Pojedinačni plasman'!B126,"")</f>
        <v/>
      </c>
      <c r="C134" s="179" t="str">
        <f>IF(ISTEXT('[1]Pojedinačni plasman'!C126)=TRUE,'[1]Pojedinačni plasman'!C126,"")</f>
        <v/>
      </c>
      <c r="D134" s="180" t="str">
        <f>IF(ISNUMBER('[1]Pojedinačni plasman'!D126)=TRUE,'[1]Pojedinačni plasman'!D126,"")</f>
        <v/>
      </c>
      <c r="E134" s="181" t="str">
        <f>IF(ISNUMBER('[1]Pojedinačni plasman'!E126)=TRUE,'[1]Pojedinačni plasman'!E126,"")</f>
        <v/>
      </c>
      <c r="F134" s="182" t="str">
        <f>IF(ISNUMBER('[1]Pojedinačni plasman'!F126)=TRUE,'[1]Pojedinačni plasman'!F126,"")</f>
        <v/>
      </c>
      <c r="G134" s="155"/>
      <c r="H134" s="176"/>
      <c r="I134" s="145"/>
    </row>
    <row r="135" spans="1:9" x14ac:dyDescent="0.2">
      <c r="A135" s="177" t="str">
        <f>IF(ISNUMBER(F135)=FALSE,"",122)</f>
        <v/>
      </c>
      <c r="B135" s="178" t="str">
        <f>IF(ISTEXT('[1]Pojedinačni plasman'!B127)=TRUE,'[1]Pojedinačni plasman'!B127,"")</f>
        <v/>
      </c>
      <c r="C135" s="179" t="str">
        <f>IF(ISTEXT('[1]Pojedinačni plasman'!C127)=TRUE,'[1]Pojedinačni plasman'!C127,"")</f>
        <v/>
      </c>
      <c r="D135" s="180" t="str">
        <f>IF(ISNUMBER('[1]Pojedinačni plasman'!D127)=TRUE,'[1]Pojedinačni plasman'!D127,"")</f>
        <v/>
      </c>
      <c r="E135" s="181" t="str">
        <f>IF(ISNUMBER('[1]Pojedinačni plasman'!E127)=TRUE,'[1]Pojedinačni plasman'!E127,"")</f>
        <v/>
      </c>
      <c r="F135" s="182" t="str">
        <f>IF(ISNUMBER('[1]Pojedinačni plasman'!F127)=TRUE,'[1]Pojedinačni plasman'!F127,"")</f>
        <v/>
      </c>
      <c r="G135" s="155"/>
      <c r="H135" s="176"/>
      <c r="I135" s="145"/>
    </row>
    <row r="136" spans="1:9" x14ac:dyDescent="0.2">
      <c r="A136" s="177" t="str">
        <f>IF(ISNUMBER(F136)=FALSE,"",123)</f>
        <v/>
      </c>
      <c r="B136" s="178" t="str">
        <f>IF(ISTEXT('[1]Pojedinačni plasman'!B128)=TRUE,'[1]Pojedinačni plasman'!B128,"")</f>
        <v/>
      </c>
      <c r="C136" s="179" t="str">
        <f>IF(ISTEXT('[1]Pojedinačni plasman'!C128)=TRUE,'[1]Pojedinačni plasman'!C128,"")</f>
        <v/>
      </c>
      <c r="D136" s="180" t="str">
        <f>IF(ISNUMBER('[1]Pojedinačni plasman'!D128)=TRUE,'[1]Pojedinačni plasman'!D128,"")</f>
        <v/>
      </c>
      <c r="E136" s="181" t="str">
        <f>IF(ISNUMBER('[1]Pojedinačni plasman'!E128)=TRUE,'[1]Pojedinačni plasman'!E128,"")</f>
        <v/>
      </c>
      <c r="F136" s="182" t="str">
        <f>IF(ISNUMBER('[1]Pojedinačni plasman'!F128)=TRUE,'[1]Pojedinačni plasman'!F128,"")</f>
        <v/>
      </c>
      <c r="G136" s="155"/>
      <c r="H136" s="176"/>
      <c r="I136" s="145"/>
    </row>
    <row r="137" spans="1:9" x14ac:dyDescent="0.2">
      <c r="A137" s="177" t="str">
        <f>IF(ISNUMBER(F137)=FALSE,"",124)</f>
        <v/>
      </c>
      <c r="B137" s="178" t="str">
        <f>IF(ISTEXT('[1]Pojedinačni plasman'!B129)=TRUE,'[1]Pojedinačni plasman'!B129,"")</f>
        <v/>
      </c>
      <c r="C137" s="179" t="str">
        <f>IF(ISTEXT('[1]Pojedinačni plasman'!C129)=TRUE,'[1]Pojedinačni plasman'!C129,"")</f>
        <v/>
      </c>
      <c r="D137" s="180" t="str">
        <f>IF(ISNUMBER('[1]Pojedinačni plasman'!D129)=TRUE,'[1]Pojedinačni plasman'!D129,"")</f>
        <v/>
      </c>
      <c r="E137" s="181" t="str">
        <f>IF(ISNUMBER('[1]Pojedinačni plasman'!E129)=TRUE,'[1]Pojedinačni plasman'!E129,"")</f>
        <v/>
      </c>
      <c r="F137" s="182" t="str">
        <f>IF(ISNUMBER('[1]Pojedinačni plasman'!F129)=TRUE,'[1]Pojedinačni plasman'!F129,"")</f>
        <v/>
      </c>
      <c r="G137" s="155"/>
      <c r="H137" s="176"/>
      <c r="I137" s="145"/>
    </row>
    <row r="138" spans="1:9" x14ac:dyDescent="0.2">
      <c r="A138" s="177" t="str">
        <f>IF(ISNUMBER(F138)=FALSE,"",125)</f>
        <v/>
      </c>
      <c r="B138" s="178" t="str">
        <f>IF(ISTEXT('[1]Pojedinačni plasman'!B130)=TRUE,'[1]Pojedinačni plasman'!B130,"")</f>
        <v/>
      </c>
      <c r="C138" s="179" t="str">
        <f>IF(ISTEXT('[1]Pojedinačni plasman'!C130)=TRUE,'[1]Pojedinačni plasman'!C130,"")</f>
        <v/>
      </c>
      <c r="D138" s="180" t="str">
        <f>IF(ISNUMBER('[1]Pojedinačni plasman'!D130)=TRUE,'[1]Pojedinačni plasman'!D130,"")</f>
        <v/>
      </c>
      <c r="E138" s="181" t="str">
        <f>IF(ISNUMBER('[1]Pojedinačni plasman'!E130)=TRUE,'[1]Pojedinačni plasman'!E130,"")</f>
        <v/>
      </c>
      <c r="F138" s="182" t="str">
        <f>IF(ISNUMBER('[1]Pojedinačni plasman'!F130)=TRUE,'[1]Pojedinačni plasman'!F130,"")</f>
        <v/>
      </c>
      <c r="G138" s="155"/>
      <c r="H138" s="176"/>
      <c r="I138" s="145"/>
    </row>
    <row r="139" spans="1:9" x14ac:dyDescent="0.2">
      <c r="A139" s="177" t="str">
        <f>IF(ISNUMBER(F139)=FALSE,"",126)</f>
        <v/>
      </c>
      <c r="B139" s="178" t="str">
        <f>IF(ISTEXT('[1]Pojedinačni plasman'!B131)=TRUE,'[1]Pojedinačni plasman'!B131,"")</f>
        <v/>
      </c>
      <c r="C139" s="179" t="str">
        <f>IF(ISTEXT('[1]Pojedinačni plasman'!C131)=TRUE,'[1]Pojedinačni plasman'!C131,"")</f>
        <v/>
      </c>
      <c r="D139" s="180" t="str">
        <f>IF(ISNUMBER('[1]Pojedinačni plasman'!D131)=TRUE,'[1]Pojedinačni plasman'!D131,"")</f>
        <v/>
      </c>
      <c r="E139" s="181" t="str">
        <f>IF(ISNUMBER('[1]Pojedinačni plasman'!E131)=TRUE,'[1]Pojedinačni plasman'!E131,"")</f>
        <v/>
      </c>
      <c r="F139" s="182" t="str">
        <f>IF(ISNUMBER('[1]Pojedinačni plasman'!F131)=TRUE,'[1]Pojedinačni plasman'!F131,"")</f>
        <v/>
      </c>
      <c r="G139" s="155"/>
      <c r="H139" s="176"/>
      <c r="I139" s="145"/>
    </row>
    <row r="140" spans="1:9" x14ac:dyDescent="0.2">
      <c r="A140" s="177" t="str">
        <f>IF(ISNUMBER(F140)=FALSE,"",127)</f>
        <v/>
      </c>
      <c r="B140" s="178" t="str">
        <f>IF(ISTEXT('[1]Pojedinačni plasman'!B132)=TRUE,'[1]Pojedinačni plasman'!B132,"")</f>
        <v/>
      </c>
      <c r="C140" s="179" t="str">
        <f>IF(ISTEXT('[1]Pojedinačni plasman'!C132)=TRUE,'[1]Pojedinačni plasman'!C132,"")</f>
        <v/>
      </c>
      <c r="D140" s="180" t="str">
        <f>IF(ISNUMBER('[1]Pojedinačni plasman'!D132)=TRUE,'[1]Pojedinačni plasman'!D132,"")</f>
        <v/>
      </c>
      <c r="E140" s="181" t="str">
        <f>IF(ISNUMBER('[1]Pojedinačni plasman'!E132)=TRUE,'[1]Pojedinačni plasman'!E132,"")</f>
        <v/>
      </c>
      <c r="F140" s="182" t="str">
        <f>IF(ISNUMBER('[1]Pojedinačni plasman'!F132)=TRUE,'[1]Pojedinačni plasman'!F132,"")</f>
        <v/>
      </c>
      <c r="G140" s="155"/>
      <c r="H140" s="176"/>
      <c r="I140" s="145"/>
    </row>
    <row r="141" spans="1:9" x14ac:dyDescent="0.2">
      <c r="A141" s="177" t="str">
        <f>IF(ISNUMBER(F141)=FALSE,"",128)</f>
        <v/>
      </c>
      <c r="B141" s="178" t="str">
        <f>IF(ISTEXT('[1]Pojedinačni plasman'!B133)=TRUE,'[1]Pojedinačni plasman'!B133,"")</f>
        <v/>
      </c>
      <c r="C141" s="179" t="str">
        <f>IF(ISTEXT('[1]Pojedinačni plasman'!C133)=TRUE,'[1]Pojedinačni plasman'!C133,"")</f>
        <v/>
      </c>
      <c r="D141" s="180" t="str">
        <f>IF(ISNUMBER('[1]Pojedinačni plasman'!D133)=TRUE,'[1]Pojedinačni plasman'!D133,"")</f>
        <v/>
      </c>
      <c r="E141" s="181" t="str">
        <f>IF(ISNUMBER('[1]Pojedinačni plasman'!E133)=TRUE,'[1]Pojedinačni plasman'!E133,"")</f>
        <v/>
      </c>
      <c r="F141" s="182" t="str">
        <f>IF(ISNUMBER('[1]Pojedinačni plasman'!F133)=TRUE,'[1]Pojedinačni plasman'!F133,"")</f>
        <v/>
      </c>
      <c r="G141" s="155"/>
      <c r="H141" s="176"/>
      <c r="I141" s="145"/>
    </row>
    <row r="142" spans="1:9" x14ac:dyDescent="0.2">
      <c r="A142" s="177" t="str">
        <f>IF(ISNUMBER(F142)=FALSE,"",129)</f>
        <v/>
      </c>
      <c r="B142" s="178" t="str">
        <f>IF(ISTEXT('[1]Pojedinačni plasman'!B134)=TRUE,'[1]Pojedinačni plasman'!B134,"")</f>
        <v/>
      </c>
      <c r="C142" s="179" t="str">
        <f>IF(ISTEXT('[1]Pojedinačni plasman'!C134)=TRUE,'[1]Pojedinačni plasman'!C134,"")</f>
        <v/>
      </c>
      <c r="D142" s="180" t="str">
        <f>IF(ISNUMBER('[1]Pojedinačni plasman'!D134)=TRUE,'[1]Pojedinačni plasman'!D134,"")</f>
        <v/>
      </c>
      <c r="E142" s="181" t="str">
        <f>IF(ISNUMBER('[1]Pojedinačni plasman'!E134)=TRUE,'[1]Pojedinačni plasman'!E134,"")</f>
        <v/>
      </c>
      <c r="F142" s="182" t="str">
        <f>IF(ISNUMBER('[1]Pojedinačni plasman'!F134)=TRUE,'[1]Pojedinačni plasman'!F134,"")</f>
        <v/>
      </c>
      <c r="G142" s="155"/>
      <c r="H142" s="176"/>
      <c r="I142" s="145"/>
    </row>
    <row r="143" spans="1:9" x14ac:dyDescent="0.2">
      <c r="A143" s="177" t="str">
        <f>IF(ISNUMBER(F143)=FALSE,"",130)</f>
        <v/>
      </c>
      <c r="B143" s="178" t="str">
        <f>IF(ISTEXT('[1]Pojedinačni plasman'!B135)=TRUE,'[1]Pojedinačni plasman'!B135,"")</f>
        <v/>
      </c>
      <c r="C143" s="179" t="str">
        <f>IF(ISTEXT('[1]Pojedinačni plasman'!C135)=TRUE,'[1]Pojedinačni plasman'!C135,"")</f>
        <v/>
      </c>
      <c r="D143" s="180" t="str">
        <f>IF(ISNUMBER('[1]Pojedinačni plasman'!D135)=TRUE,'[1]Pojedinačni plasman'!D135,"")</f>
        <v/>
      </c>
      <c r="E143" s="181" t="str">
        <f>IF(ISNUMBER('[1]Pojedinačni plasman'!E135)=TRUE,'[1]Pojedinačni plasman'!E135,"")</f>
        <v/>
      </c>
      <c r="F143" s="182" t="str">
        <f>IF(ISNUMBER('[1]Pojedinačni plasman'!F135)=TRUE,'[1]Pojedinačni plasman'!F135,"")</f>
        <v/>
      </c>
      <c r="G143" s="155"/>
      <c r="H143" s="176"/>
      <c r="I143" s="145"/>
    </row>
    <row r="144" spans="1:9" x14ac:dyDescent="0.2">
      <c r="A144" s="177" t="str">
        <f>IF(ISNUMBER(F144)=FALSE,"",131)</f>
        <v/>
      </c>
      <c r="B144" s="178" t="str">
        <f>IF(ISTEXT('[1]Pojedinačni plasman'!B136)=TRUE,'[1]Pojedinačni plasman'!B136,"")</f>
        <v/>
      </c>
      <c r="C144" s="179" t="str">
        <f>IF(ISTEXT('[1]Pojedinačni plasman'!C136)=TRUE,'[1]Pojedinačni plasman'!C136,"")</f>
        <v/>
      </c>
      <c r="D144" s="180" t="str">
        <f>IF(ISNUMBER('[1]Pojedinačni plasman'!D136)=TRUE,'[1]Pojedinačni plasman'!D136,"")</f>
        <v/>
      </c>
      <c r="E144" s="181" t="str">
        <f>IF(ISNUMBER('[1]Pojedinačni plasman'!E136)=TRUE,'[1]Pojedinačni plasman'!E136,"")</f>
        <v/>
      </c>
      <c r="F144" s="182" t="str">
        <f>IF(ISNUMBER('[1]Pojedinačni plasman'!F136)=TRUE,'[1]Pojedinačni plasman'!F136,"")</f>
        <v/>
      </c>
      <c r="G144" s="155"/>
      <c r="H144" s="176"/>
      <c r="I144" s="145"/>
    </row>
    <row r="145" spans="1:9" x14ac:dyDescent="0.2">
      <c r="A145" s="177" t="str">
        <f>IF(ISNUMBER(F145)=FALSE,"",132)</f>
        <v/>
      </c>
      <c r="B145" s="178" t="str">
        <f>IF(ISTEXT('[1]Pojedinačni plasman'!B137)=TRUE,'[1]Pojedinačni plasman'!B137,"")</f>
        <v/>
      </c>
      <c r="C145" s="179" t="str">
        <f>IF(ISTEXT('[1]Pojedinačni plasman'!C137)=TRUE,'[1]Pojedinačni plasman'!C137,"")</f>
        <v/>
      </c>
      <c r="D145" s="180" t="str">
        <f>IF(ISNUMBER('[1]Pojedinačni plasman'!D137)=TRUE,'[1]Pojedinačni plasman'!D137,"")</f>
        <v/>
      </c>
      <c r="E145" s="181" t="str">
        <f>IF(ISNUMBER('[1]Pojedinačni plasman'!E137)=TRUE,'[1]Pojedinačni plasman'!E137,"")</f>
        <v/>
      </c>
      <c r="F145" s="182" t="str">
        <f>IF(ISNUMBER('[1]Pojedinačni plasman'!F137)=TRUE,'[1]Pojedinačni plasman'!F137,"")</f>
        <v/>
      </c>
      <c r="G145" s="155"/>
      <c r="H145" s="176"/>
      <c r="I145" s="145"/>
    </row>
    <row r="146" spans="1:9" x14ac:dyDescent="0.2">
      <c r="A146" s="177" t="str">
        <f>IF(ISNUMBER(F146)=FALSE,"",133)</f>
        <v/>
      </c>
      <c r="B146" s="178" t="str">
        <f>IF(ISTEXT('[1]Pojedinačni plasman'!B138)=TRUE,'[1]Pojedinačni plasman'!B138,"")</f>
        <v/>
      </c>
      <c r="C146" s="179" t="str">
        <f>IF(ISTEXT('[1]Pojedinačni plasman'!C138)=TRUE,'[1]Pojedinačni plasman'!C138,"")</f>
        <v/>
      </c>
      <c r="D146" s="180" t="str">
        <f>IF(ISNUMBER('[1]Pojedinačni plasman'!D138)=TRUE,'[1]Pojedinačni plasman'!D138,"")</f>
        <v/>
      </c>
      <c r="E146" s="181" t="str">
        <f>IF(ISNUMBER('[1]Pojedinačni plasman'!E138)=TRUE,'[1]Pojedinačni plasman'!E138,"")</f>
        <v/>
      </c>
      <c r="F146" s="182" t="str">
        <f>IF(ISNUMBER('[1]Pojedinačni plasman'!F138)=TRUE,'[1]Pojedinačni plasman'!F138,"")</f>
        <v/>
      </c>
      <c r="G146" s="155"/>
      <c r="H146" s="176"/>
      <c r="I146" s="145"/>
    </row>
    <row r="147" spans="1:9" x14ac:dyDescent="0.2">
      <c r="A147" s="177" t="str">
        <f>IF(ISNUMBER(F147)=FALSE,"",134)</f>
        <v/>
      </c>
      <c r="B147" s="178" t="str">
        <f>IF(ISTEXT('[1]Pojedinačni plasman'!B139)=TRUE,'[1]Pojedinačni plasman'!B139,"")</f>
        <v/>
      </c>
      <c r="C147" s="179" t="str">
        <f>IF(ISTEXT('[1]Pojedinačni plasman'!C139)=TRUE,'[1]Pojedinačni plasman'!C139,"")</f>
        <v/>
      </c>
      <c r="D147" s="180" t="str">
        <f>IF(ISNUMBER('[1]Pojedinačni plasman'!D139)=TRUE,'[1]Pojedinačni plasman'!D139,"")</f>
        <v/>
      </c>
      <c r="E147" s="181" t="str">
        <f>IF(ISNUMBER('[1]Pojedinačni plasman'!E139)=TRUE,'[1]Pojedinačni plasman'!E139,"")</f>
        <v/>
      </c>
      <c r="F147" s="182" t="str">
        <f>IF(ISNUMBER('[1]Pojedinačni plasman'!F139)=TRUE,'[1]Pojedinačni plasman'!F139,"")</f>
        <v/>
      </c>
      <c r="G147" s="155"/>
      <c r="H147" s="176"/>
      <c r="I147" s="145"/>
    </row>
    <row r="148" spans="1:9" x14ac:dyDescent="0.2">
      <c r="A148" s="177" t="str">
        <f>IF(ISNUMBER(F148)=FALSE,"",135)</f>
        <v/>
      </c>
      <c r="B148" s="178" t="str">
        <f>IF(ISTEXT('[1]Pojedinačni plasman'!B140)=TRUE,'[1]Pojedinačni plasman'!B140,"")</f>
        <v/>
      </c>
      <c r="C148" s="179" t="str">
        <f>IF(ISTEXT('[1]Pojedinačni plasman'!C140)=TRUE,'[1]Pojedinačni plasman'!C140,"")</f>
        <v/>
      </c>
      <c r="D148" s="180" t="str">
        <f>IF(ISNUMBER('[1]Pojedinačni plasman'!D140)=TRUE,'[1]Pojedinačni plasman'!D140,"")</f>
        <v/>
      </c>
      <c r="E148" s="181" t="str">
        <f>IF(ISNUMBER('[1]Pojedinačni plasman'!E140)=TRUE,'[1]Pojedinačni plasman'!E140,"")</f>
        <v/>
      </c>
      <c r="F148" s="182" t="str">
        <f>IF(ISNUMBER('[1]Pojedinačni plasman'!F140)=TRUE,'[1]Pojedinačni plasman'!F140,"")</f>
        <v/>
      </c>
      <c r="G148" s="155"/>
      <c r="H148" s="176"/>
      <c r="I148" s="145"/>
    </row>
    <row r="149" spans="1:9" x14ac:dyDescent="0.2">
      <c r="A149" s="177" t="str">
        <f>IF(ISNUMBER(F149)=FALSE,"",136)</f>
        <v/>
      </c>
      <c r="B149" s="178" t="str">
        <f>IF(ISTEXT('[1]Pojedinačni plasman'!B141)=TRUE,'[1]Pojedinačni plasman'!B141,"")</f>
        <v/>
      </c>
      <c r="C149" s="179" t="str">
        <f>IF(ISTEXT('[1]Pojedinačni plasman'!C141)=TRUE,'[1]Pojedinačni plasman'!C141,"")</f>
        <v/>
      </c>
      <c r="D149" s="180" t="str">
        <f>IF(ISNUMBER('[1]Pojedinačni plasman'!D141)=TRUE,'[1]Pojedinačni plasman'!D141,"")</f>
        <v/>
      </c>
      <c r="E149" s="181" t="str">
        <f>IF(ISNUMBER('[1]Pojedinačni plasman'!E141)=TRUE,'[1]Pojedinačni plasman'!E141,"")</f>
        <v/>
      </c>
      <c r="F149" s="182" t="str">
        <f>IF(ISNUMBER('[1]Pojedinačni plasman'!F141)=TRUE,'[1]Pojedinačni plasman'!F141,"")</f>
        <v/>
      </c>
      <c r="G149" s="155"/>
      <c r="H149" s="176"/>
      <c r="I149" s="145"/>
    </row>
    <row r="150" spans="1:9" x14ac:dyDescent="0.2">
      <c r="A150" s="177" t="str">
        <f>IF(ISNUMBER(F150)=FALSE,"",137)</f>
        <v/>
      </c>
      <c r="B150" s="178" t="str">
        <f>IF(ISTEXT('[1]Pojedinačni plasman'!B142)=TRUE,'[1]Pojedinačni plasman'!B142,"")</f>
        <v/>
      </c>
      <c r="C150" s="179" t="str">
        <f>IF(ISTEXT('[1]Pojedinačni plasman'!C142)=TRUE,'[1]Pojedinačni plasman'!C142,"")</f>
        <v/>
      </c>
      <c r="D150" s="180" t="str">
        <f>IF(ISNUMBER('[1]Pojedinačni plasman'!D142)=TRUE,'[1]Pojedinačni plasman'!D142,"")</f>
        <v/>
      </c>
      <c r="E150" s="181" t="str">
        <f>IF(ISNUMBER('[1]Pojedinačni plasman'!E142)=TRUE,'[1]Pojedinačni plasman'!E142,"")</f>
        <v/>
      </c>
      <c r="F150" s="182" t="str">
        <f>IF(ISNUMBER('[1]Pojedinačni plasman'!F142)=TRUE,'[1]Pojedinačni plasman'!F142,"")</f>
        <v/>
      </c>
      <c r="G150" s="155"/>
      <c r="H150" s="176"/>
      <c r="I150" s="145"/>
    </row>
    <row r="151" spans="1:9" x14ac:dyDescent="0.2">
      <c r="A151" s="177" t="str">
        <f>IF(ISNUMBER(F151)=FALSE,"",138)</f>
        <v/>
      </c>
      <c r="B151" s="178" t="str">
        <f>IF(ISTEXT('[1]Pojedinačni plasman'!B143)=TRUE,'[1]Pojedinačni plasman'!B143,"")</f>
        <v/>
      </c>
      <c r="C151" s="179" t="str">
        <f>IF(ISTEXT('[1]Pojedinačni plasman'!C143)=TRUE,'[1]Pojedinačni plasman'!C143,"")</f>
        <v/>
      </c>
      <c r="D151" s="180" t="str">
        <f>IF(ISNUMBER('[1]Pojedinačni plasman'!D143)=TRUE,'[1]Pojedinačni plasman'!D143,"")</f>
        <v/>
      </c>
      <c r="E151" s="181" t="str">
        <f>IF(ISNUMBER('[1]Pojedinačni plasman'!E143)=TRUE,'[1]Pojedinačni plasman'!E143,"")</f>
        <v/>
      </c>
      <c r="F151" s="182" t="str">
        <f>IF(ISNUMBER('[1]Pojedinačni plasman'!F143)=TRUE,'[1]Pojedinačni plasman'!F143,"")</f>
        <v/>
      </c>
      <c r="G151" s="155"/>
      <c r="H151" s="176"/>
      <c r="I151" s="145"/>
    </row>
    <row r="152" spans="1:9" x14ac:dyDescent="0.2">
      <c r="A152" s="177" t="str">
        <f>IF(ISNUMBER(F152)=FALSE,"",139)</f>
        <v/>
      </c>
      <c r="B152" s="178" t="str">
        <f>IF(ISTEXT('[1]Pojedinačni plasman'!B144)=TRUE,'[1]Pojedinačni plasman'!B144,"")</f>
        <v/>
      </c>
      <c r="C152" s="179" t="str">
        <f>IF(ISTEXT('[1]Pojedinačni plasman'!C144)=TRUE,'[1]Pojedinačni plasman'!C144,"")</f>
        <v/>
      </c>
      <c r="D152" s="180" t="str">
        <f>IF(ISNUMBER('[1]Pojedinačni plasman'!D144)=TRUE,'[1]Pojedinačni plasman'!D144,"")</f>
        <v/>
      </c>
      <c r="E152" s="181" t="str">
        <f>IF(ISNUMBER('[1]Pojedinačni plasman'!E144)=TRUE,'[1]Pojedinačni plasman'!E144,"")</f>
        <v/>
      </c>
      <c r="F152" s="182" t="str">
        <f>IF(ISNUMBER('[1]Pojedinačni plasman'!F144)=TRUE,'[1]Pojedinačni plasman'!F144,"")</f>
        <v/>
      </c>
      <c r="G152" s="155"/>
      <c r="H152" s="176"/>
      <c r="I152" s="145"/>
    </row>
    <row r="153" spans="1:9" x14ac:dyDescent="0.2">
      <c r="A153" s="177" t="str">
        <f>IF(ISNUMBER(F153)=FALSE,"",140)</f>
        <v/>
      </c>
      <c r="B153" s="178" t="str">
        <f>IF(ISTEXT('[1]Pojedinačni plasman'!B145)=TRUE,'[1]Pojedinačni plasman'!B145,"")</f>
        <v/>
      </c>
      <c r="C153" s="179" t="str">
        <f>IF(ISTEXT('[1]Pojedinačni plasman'!C145)=TRUE,'[1]Pojedinačni plasman'!C145,"")</f>
        <v/>
      </c>
      <c r="D153" s="180" t="str">
        <f>IF(ISNUMBER('[1]Pojedinačni plasman'!D145)=TRUE,'[1]Pojedinačni plasman'!D145,"")</f>
        <v/>
      </c>
      <c r="E153" s="181" t="str">
        <f>IF(ISNUMBER('[1]Pojedinačni plasman'!E145)=TRUE,'[1]Pojedinačni plasman'!E145,"")</f>
        <v/>
      </c>
      <c r="F153" s="182" t="str">
        <f>IF(ISNUMBER('[1]Pojedinačni plasman'!F145)=TRUE,'[1]Pojedinačni plasman'!F145,"")</f>
        <v/>
      </c>
      <c r="G153" s="155"/>
      <c r="H153" s="176"/>
      <c r="I153" s="145"/>
    </row>
    <row r="154" spans="1:9" x14ac:dyDescent="0.2">
      <c r="A154" s="177" t="str">
        <f>IF(ISNUMBER(F154)=FALSE,"",141)</f>
        <v/>
      </c>
      <c r="B154" s="178" t="str">
        <f>IF(ISTEXT('[1]Pojedinačni plasman'!B146)=TRUE,'[1]Pojedinačni plasman'!B146,"")</f>
        <v/>
      </c>
      <c r="C154" s="179" t="str">
        <f>IF(ISTEXT('[1]Pojedinačni plasman'!C146)=TRUE,'[1]Pojedinačni plasman'!C146,"")</f>
        <v/>
      </c>
      <c r="D154" s="180" t="str">
        <f>IF(ISNUMBER('[1]Pojedinačni plasman'!D146)=TRUE,'[1]Pojedinačni plasman'!D146,"")</f>
        <v/>
      </c>
      <c r="E154" s="181" t="str">
        <f>IF(ISNUMBER('[1]Pojedinačni plasman'!E146)=TRUE,'[1]Pojedinačni plasman'!E146,"")</f>
        <v/>
      </c>
      <c r="F154" s="182" t="str">
        <f>IF(ISNUMBER('[1]Pojedinačni plasman'!F146)=TRUE,'[1]Pojedinačni plasman'!F146,"")</f>
        <v/>
      </c>
      <c r="G154" s="155"/>
      <c r="H154" s="176"/>
      <c r="I154" s="145"/>
    </row>
    <row r="155" spans="1:9" x14ac:dyDescent="0.2">
      <c r="A155" s="177" t="str">
        <f>IF(ISNUMBER(F155)=FALSE,"",142)</f>
        <v/>
      </c>
      <c r="B155" s="178" t="str">
        <f>IF(ISTEXT('[1]Pojedinačni plasman'!B147)=TRUE,'[1]Pojedinačni plasman'!B147,"")</f>
        <v/>
      </c>
      <c r="C155" s="179" t="str">
        <f>IF(ISTEXT('[1]Pojedinačni plasman'!C147)=TRUE,'[1]Pojedinačni plasman'!C147,"")</f>
        <v/>
      </c>
      <c r="D155" s="180" t="str">
        <f>IF(ISNUMBER('[1]Pojedinačni plasman'!D147)=TRUE,'[1]Pojedinačni plasman'!D147,"")</f>
        <v/>
      </c>
      <c r="E155" s="181" t="str">
        <f>IF(ISNUMBER('[1]Pojedinačni plasman'!E147)=TRUE,'[1]Pojedinačni plasman'!E147,"")</f>
        <v/>
      </c>
      <c r="F155" s="182" t="str">
        <f>IF(ISNUMBER('[1]Pojedinačni plasman'!F147)=TRUE,'[1]Pojedinačni plasman'!F147,"")</f>
        <v/>
      </c>
      <c r="G155" s="155"/>
      <c r="H155" s="176"/>
      <c r="I155" s="145"/>
    </row>
    <row r="156" spans="1:9" x14ac:dyDescent="0.2">
      <c r="A156" s="177" t="str">
        <f>IF(ISNUMBER(F156)=FALSE,"",143)</f>
        <v/>
      </c>
      <c r="B156" s="178" t="str">
        <f>IF(ISTEXT('[1]Pojedinačni plasman'!B148)=TRUE,'[1]Pojedinačni plasman'!B148,"")</f>
        <v/>
      </c>
      <c r="C156" s="179" t="str">
        <f>IF(ISTEXT('[1]Pojedinačni plasman'!C148)=TRUE,'[1]Pojedinačni plasman'!C148,"")</f>
        <v/>
      </c>
      <c r="D156" s="180" t="str">
        <f>IF(ISNUMBER('[1]Pojedinačni plasman'!D148)=TRUE,'[1]Pojedinačni plasman'!D148,"")</f>
        <v/>
      </c>
      <c r="E156" s="181" t="str">
        <f>IF(ISNUMBER('[1]Pojedinačni plasman'!E148)=TRUE,'[1]Pojedinačni plasman'!E148,"")</f>
        <v/>
      </c>
      <c r="F156" s="182" t="str">
        <f>IF(ISNUMBER('[1]Pojedinačni plasman'!F148)=TRUE,'[1]Pojedinačni plasman'!F148,"")</f>
        <v/>
      </c>
      <c r="G156" s="155"/>
      <c r="H156" s="176"/>
      <c r="I156" s="145"/>
    </row>
    <row r="157" spans="1:9" x14ac:dyDescent="0.2">
      <c r="A157" s="177" t="str">
        <f>IF(ISNUMBER(F157)=FALSE,"",144)</f>
        <v/>
      </c>
      <c r="B157" s="178" t="str">
        <f>IF(ISTEXT('[1]Pojedinačni plasman'!B149)=TRUE,'[1]Pojedinačni plasman'!B149,"")</f>
        <v/>
      </c>
      <c r="C157" s="179" t="str">
        <f>IF(ISTEXT('[1]Pojedinačni plasman'!C149)=TRUE,'[1]Pojedinačni plasman'!C149,"")</f>
        <v/>
      </c>
      <c r="D157" s="180" t="str">
        <f>IF(ISNUMBER('[1]Pojedinačni plasman'!D149)=TRUE,'[1]Pojedinačni plasman'!D149,"")</f>
        <v/>
      </c>
      <c r="E157" s="181" t="str">
        <f>IF(ISNUMBER('[1]Pojedinačni plasman'!E149)=TRUE,'[1]Pojedinačni plasman'!E149,"")</f>
        <v/>
      </c>
      <c r="F157" s="182" t="str">
        <f>IF(ISNUMBER('[1]Pojedinačni plasman'!F149)=TRUE,'[1]Pojedinačni plasman'!F149,"")</f>
        <v/>
      </c>
      <c r="G157" s="155"/>
      <c r="H157" s="176"/>
      <c r="I157" s="145"/>
    </row>
    <row r="158" spans="1:9" x14ac:dyDescent="0.2">
      <c r="A158" s="177" t="str">
        <f>IF(ISNUMBER(F158)=FALSE,"",145)</f>
        <v/>
      </c>
      <c r="B158" s="178" t="str">
        <f>IF(ISTEXT('[1]Pojedinačni plasman'!B150)=TRUE,'[1]Pojedinačni plasman'!B150,"")</f>
        <v/>
      </c>
      <c r="C158" s="179" t="str">
        <f>IF(ISTEXT('[1]Pojedinačni plasman'!C150)=TRUE,'[1]Pojedinačni plasman'!C150,"")</f>
        <v/>
      </c>
      <c r="D158" s="180" t="str">
        <f>IF(ISNUMBER('[1]Pojedinačni plasman'!D150)=TRUE,'[1]Pojedinačni plasman'!D150,"")</f>
        <v/>
      </c>
      <c r="E158" s="181" t="str">
        <f>IF(ISNUMBER('[1]Pojedinačni plasman'!E150)=TRUE,'[1]Pojedinačni plasman'!E150,"")</f>
        <v/>
      </c>
      <c r="F158" s="182" t="str">
        <f>IF(ISNUMBER('[1]Pojedinačni plasman'!F150)=TRUE,'[1]Pojedinačni plasman'!F150,"")</f>
        <v/>
      </c>
      <c r="G158" s="155"/>
      <c r="H158" s="176"/>
      <c r="I158" s="145"/>
    </row>
    <row r="159" spans="1:9" x14ac:dyDescent="0.2">
      <c r="A159" s="177" t="str">
        <f>IF(ISNUMBER(F159)=FALSE,"",146)</f>
        <v/>
      </c>
      <c r="B159" s="178" t="str">
        <f>IF(ISTEXT('[1]Pojedinačni plasman'!B151)=TRUE,'[1]Pojedinačni plasman'!B151,"")</f>
        <v/>
      </c>
      <c r="C159" s="179" t="str">
        <f>IF(ISTEXT('[1]Pojedinačni plasman'!C151)=TRUE,'[1]Pojedinačni plasman'!C151,"")</f>
        <v/>
      </c>
      <c r="D159" s="180" t="str">
        <f>IF(ISNUMBER('[1]Pojedinačni plasman'!D151)=TRUE,'[1]Pojedinačni plasman'!D151,"")</f>
        <v/>
      </c>
      <c r="E159" s="181" t="str">
        <f>IF(ISNUMBER('[1]Pojedinačni plasman'!E151)=TRUE,'[1]Pojedinačni plasman'!E151,"")</f>
        <v/>
      </c>
      <c r="F159" s="182" t="str">
        <f>IF(ISNUMBER('[1]Pojedinačni plasman'!F151)=TRUE,'[1]Pojedinačni plasman'!F151,"")</f>
        <v/>
      </c>
      <c r="G159" s="155"/>
      <c r="H159" s="176"/>
      <c r="I159" s="145"/>
    </row>
    <row r="160" spans="1:9" x14ac:dyDescent="0.2">
      <c r="A160" s="177" t="str">
        <f>IF(ISNUMBER(F160)=FALSE,"",147)</f>
        <v/>
      </c>
      <c r="B160" s="178" t="str">
        <f>IF(ISTEXT('[1]Pojedinačni plasman'!B152)=TRUE,'[1]Pojedinačni plasman'!B152,"")</f>
        <v/>
      </c>
      <c r="C160" s="179" t="str">
        <f>IF(ISTEXT('[1]Pojedinačni plasman'!C152)=TRUE,'[1]Pojedinačni plasman'!C152,"")</f>
        <v/>
      </c>
      <c r="D160" s="180" t="str">
        <f>IF(ISNUMBER('[1]Pojedinačni plasman'!D152)=TRUE,'[1]Pojedinačni plasman'!D152,"")</f>
        <v/>
      </c>
      <c r="E160" s="181" t="str">
        <f>IF(ISNUMBER('[1]Pojedinačni plasman'!E152)=TRUE,'[1]Pojedinačni plasman'!E152,"")</f>
        <v/>
      </c>
      <c r="F160" s="182" t="str">
        <f>IF(ISNUMBER('[1]Pojedinačni plasman'!F152)=TRUE,'[1]Pojedinačni plasman'!F152,"")</f>
        <v/>
      </c>
      <c r="G160" s="155"/>
      <c r="H160" s="176"/>
      <c r="I160" s="145"/>
    </row>
    <row r="161" spans="1:9" x14ac:dyDescent="0.2">
      <c r="A161" s="177" t="str">
        <f>IF(ISNUMBER(F161)=FALSE,"",148)</f>
        <v/>
      </c>
      <c r="B161" s="178" t="str">
        <f>IF(ISTEXT('[1]Pojedinačni plasman'!B153)=TRUE,'[1]Pojedinačni plasman'!B153,"")</f>
        <v/>
      </c>
      <c r="C161" s="179" t="str">
        <f>IF(ISTEXT('[1]Pojedinačni plasman'!C153)=TRUE,'[1]Pojedinačni plasman'!C153,"")</f>
        <v/>
      </c>
      <c r="D161" s="180" t="str">
        <f>IF(ISNUMBER('[1]Pojedinačni plasman'!D153)=TRUE,'[1]Pojedinačni plasman'!D153,"")</f>
        <v/>
      </c>
      <c r="E161" s="181" t="str">
        <f>IF(ISNUMBER('[1]Pojedinačni plasman'!E153)=TRUE,'[1]Pojedinačni plasman'!E153,"")</f>
        <v/>
      </c>
      <c r="F161" s="182" t="str">
        <f>IF(ISNUMBER('[1]Pojedinačni plasman'!F153)=TRUE,'[1]Pojedinačni plasman'!F153,"")</f>
        <v/>
      </c>
      <c r="G161" s="155"/>
      <c r="H161" s="176"/>
      <c r="I161" s="145"/>
    </row>
    <row r="162" spans="1:9" x14ac:dyDescent="0.2">
      <c r="A162" s="177" t="str">
        <f>IF(ISNUMBER(F162)=FALSE,"",149)</f>
        <v/>
      </c>
      <c r="B162" s="178" t="str">
        <f>IF(ISTEXT('[1]Pojedinačni plasman'!B154)=TRUE,'[1]Pojedinačni plasman'!B154,"")</f>
        <v/>
      </c>
      <c r="C162" s="179" t="str">
        <f>IF(ISTEXT('[1]Pojedinačni plasman'!C154)=TRUE,'[1]Pojedinačni plasman'!C154,"")</f>
        <v/>
      </c>
      <c r="D162" s="180" t="str">
        <f>IF(ISNUMBER('[1]Pojedinačni plasman'!D154)=TRUE,'[1]Pojedinačni plasman'!D154,"")</f>
        <v/>
      </c>
      <c r="E162" s="181" t="str">
        <f>IF(ISNUMBER('[1]Pojedinačni plasman'!E154)=TRUE,'[1]Pojedinačni plasman'!E154,"")</f>
        <v/>
      </c>
      <c r="F162" s="182" t="str">
        <f>IF(ISNUMBER('[1]Pojedinačni plasman'!F154)=TRUE,'[1]Pojedinačni plasman'!F154,"")</f>
        <v/>
      </c>
      <c r="G162" s="155"/>
      <c r="H162" s="176"/>
      <c r="I162" s="145"/>
    </row>
    <row r="163" spans="1:9" x14ac:dyDescent="0.2">
      <c r="A163" s="183" t="str">
        <f>IF(ISNUMBER(F163)=FALSE,"",150)</f>
        <v/>
      </c>
      <c r="B163" s="184" t="str">
        <f>IF(ISTEXT('[1]Pojedinačni plasman'!B155)=TRUE,'[1]Pojedinačni plasman'!B155,"")</f>
        <v/>
      </c>
      <c r="C163" s="185" t="str">
        <f>IF(ISTEXT('[1]Pojedinačni plasman'!C155)=TRUE,'[1]Pojedinačni plasman'!C155,"")</f>
        <v/>
      </c>
      <c r="D163" s="186" t="str">
        <f>IF(ISNUMBER('[1]Pojedinačni plasman'!D155)=TRUE,'[1]Pojedinačni plasman'!D155,"")</f>
        <v/>
      </c>
      <c r="E163" s="187" t="str">
        <f>IF(ISNUMBER('[1]Pojedinačni plasman'!E155)=TRUE,'[1]Pojedinačni plasman'!E155,"")</f>
        <v/>
      </c>
      <c r="F163" s="188" t="str">
        <f>IF(ISNUMBER('[1]Pojedinačni plasman'!F155)=TRUE,'[1]Pojedinačni plasman'!F155,"")</f>
        <v/>
      </c>
      <c r="G163" s="155"/>
      <c r="H163" s="176"/>
      <c r="I163" s="145"/>
    </row>
    <row r="164" spans="1:9" x14ac:dyDescent="0.2">
      <c r="B164" s="190"/>
      <c r="C164" s="190"/>
      <c r="D164" s="155"/>
      <c r="E164" s="155"/>
      <c r="G164" s="155"/>
      <c r="H164" s="176"/>
      <c r="I164" s="145"/>
    </row>
    <row r="165" spans="1:9" x14ac:dyDescent="0.2">
      <c r="B165" s="190"/>
      <c r="C165" s="190"/>
      <c r="D165" s="155"/>
      <c r="E165" s="155"/>
      <c r="G165" s="155"/>
      <c r="H165" s="176"/>
      <c r="I165" s="145"/>
    </row>
    <row r="166" spans="1:9" x14ac:dyDescent="0.2">
      <c r="B166" s="190"/>
      <c r="C166" s="190"/>
      <c r="D166" s="155"/>
      <c r="E166" s="155"/>
      <c r="G166" s="155"/>
      <c r="H166" s="176"/>
      <c r="I166" s="145"/>
    </row>
    <row r="167" spans="1:9" x14ac:dyDescent="0.2">
      <c r="D167" s="155"/>
      <c r="G167" s="155"/>
      <c r="H167" s="176"/>
      <c r="I167" s="145"/>
    </row>
    <row r="168" spans="1:9" x14ac:dyDescent="0.2">
      <c r="D168" s="155"/>
      <c r="G168" s="155"/>
      <c r="H168" s="176"/>
      <c r="I168" s="145"/>
    </row>
    <row r="169" spans="1:9" x14ac:dyDescent="0.2">
      <c r="D169" s="155"/>
      <c r="G169" s="155"/>
      <c r="H169" s="176"/>
      <c r="I169" s="145"/>
    </row>
    <row r="170" spans="1:9" x14ac:dyDescent="0.2">
      <c r="D170" s="155"/>
      <c r="G170" s="155"/>
      <c r="H170" s="176"/>
      <c r="I170" s="145"/>
    </row>
    <row r="171" spans="1:9" x14ac:dyDescent="0.2">
      <c r="D171" s="155"/>
      <c r="G171" s="155"/>
      <c r="H171" s="176"/>
      <c r="I171" s="145"/>
    </row>
    <row r="172" spans="1:9" x14ac:dyDescent="0.2">
      <c r="D172" s="155"/>
      <c r="G172" s="155"/>
      <c r="H172" s="176"/>
      <c r="I172" s="145"/>
    </row>
    <row r="173" spans="1:9" x14ac:dyDescent="0.2">
      <c r="D173" s="155"/>
      <c r="G173" s="155"/>
      <c r="H173" s="176"/>
      <c r="I173" s="145"/>
    </row>
    <row r="174" spans="1:9" x14ac:dyDescent="0.2">
      <c r="D174" s="155"/>
      <c r="G174" s="155"/>
      <c r="H174" s="176"/>
      <c r="I174" s="145"/>
    </row>
    <row r="175" spans="1:9" x14ac:dyDescent="0.2">
      <c r="D175" s="155"/>
      <c r="G175" s="155"/>
      <c r="H175" s="176"/>
      <c r="I175" s="145"/>
    </row>
    <row r="176" spans="1:9" x14ac:dyDescent="0.2">
      <c r="D176" s="155"/>
      <c r="G176" s="155"/>
      <c r="H176" s="176"/>
      <c r="I176" s="145"/>
    </row>
    <row r="177" spans="2:9" x14ac:dyDescent="0.2">
      <c r="D177" s="155"/>
      <c r="G177" s="155"/>
      <c r="H177" s="176"/>
      <c r="I177" s="145"/>
    </row>
    <row r="178" spans="2:9" x14ac:dyDescent="0.2">
      <c r="D178" s="155"/>
      <c r="G178" s="155"/>
      <c r="H178" s="176"/>
      <c r="I178" s="145"/>
    </row>
    <row r="179" spans="2:9" x14ac:dyDescent="0.2">
      <c r="D179" s="155"/>
      <c r="G179" s="155"/>
      <c r="H179" s="176"/>
      <c r="I179" s="145"/>
    </row>
    <row r="180" spans="2:9" x14ac:dyDescent="0.2">
      <c r="D180" s="155"/>
      <c r="G180" s="155"/>
      <c r="H180" s="176"/>
      <c r="I180" s="145"/>
    </row>
    <row r="181" spans="2:9" x14ac:dyDescent="0.2">
      <c r="D181" s="155"/>
      <c r="G181" s="155"/>
      <c r="H181" s="176"/>
      <c r="I181" s="145"/>
    </row>
    <row r="182" spans="2:9" x14ac:dyDescent="0.2">
      <c r="D182" s="155"/>
      <c r="G182" s="155"/>
      <c r="H182" s="176"/>
      <c r="I182" s="145"/>
    </row>
    <row r="183" spans="2:9" x14ac:dyDescent="0.2">
      <c r="D183" s="155"/>
      <c r="G183" s="155"/>
      <c r="H183" s="176"/>
      <c r="I183" s="145"/>
    </row>
    <row r="184" spans="2:9" x14ac:dyDescent="0.2">
      <c r="D184" s="155"/>
      <c r="G184" s="155"/>
      <c r="H184" s="176"/>
      <c r="I184" s="145"/>
    </row>
    <row r="185" spans="2:9" x14ac:dyDescent="0.2">
      <c r="D185" s="155"/>
      <c r="G185" s="155"/>
      <c r="H185" s="176"/>
      <c r="I185" s="145"/>
    </row>
    <row r="186" spans="2:9" x14ac:dyDescent="0.2">
      <c r="B186" s="155"/>
    </row>
    <row r="187" spans="2:9" x14ac:dyDescent="0.2">
      <c r="B187" s="155"/>
    </row>
    <row r="188" spans="2:9" x14ac:dyDescent="0.2">
      <c r="B188" s="155"/>
    </row>
    <row r="189" spans="2:9" x14ac:dyDescent="0.2">
      <c r="B189" s="155"/>
    </row>
    <row r="190" spans="2:9" x14ac:dyDescent="0.2">
      <c r="B190" s="155"/>
    </row>
  </sheetData>
  <sheetProtection password="C7E2" sheet="1" objects="1" scenarios="1"/>
  <printOptions horizontalCentered="1"/>
  <pageMargins left="0.98425196850393704" right="0.98425196850393704" top="0.78740157480314965" bottom="0.65" header="0.51181102362204722" footer="0.49"/>
  <pageSetup paperSize="9" orientation="portrait" verticalDpi="300" r:id="rId1"/>
  <headerFooter alignWithMargins="0">
    <oddFooter>&amp;C&amp;"Arial,Kurziv"&amp;12&amp;YProgram za izračun rezultata i provođenje natjecanja&amp;R&amp;"Arial,Kurziv"&amp;11&amp;YStranica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rgb="FFFF0000"/>
    <pageSetUpPr fitToPage="1"/>
  </sheetPr>
  <dimension ref="A1:AF25"/>
  <sheetViews>
    <sheetView showRowColHeaders="0" tabSelected="1" zoomScale="120" zoomScaleNormal="120" workbookViewId="0">
      <selection activeCell="N6" sqref="N6:O6"/>
    </sheetView>
  </sheetViews>
  <sheetFormatPr defaultRowHeight="15" x14ac:dyDescent="0.2"/>
  <cols>
    <col min="1" max="1" width="5.140625" style="26" customWidth="1"/>
    <col min="2" max="2" width="21.85546875" style="29" bestFit="1" customWidth="1"/>
    <col min="3" max="3" width="19.85546875" customWidth="1"/>
    <col min="4" max="4" width="4.7109375" customWidth="1"/>
    <col min="5" max="5" width="7.85546875" style="27" customWidth="1"/>
    <col min="6" max="6" width="4.7109375" customWidth="1"/>
    <col min="7" max="7" width="9.28515625" style="27" customWidth="1"/>
    <col min="8" max="8" width="4.7109375" customWidth="1"/>
    <col min="9" max="9" width="9.28515625" style="27" customWidth="1"/>
    <col min="10" max="10" width="4.7109375" customWidth="1"/>
    <col min="11" max="11" width="9.28515625" style="27" customWidth="1"/>
    <col min="12" max="12" width="4.7109375" customWidth="1"/>
    <col min="13" max="13" width="9.28515625" style="27" customWidth="1"/>
    <col min="14" max="14" width="4.7109375" customWidth="1"/>
    <col min="15" max="15" width="9.28515625" style="27" customWidth="1"/>
    <col min="16" max="16" width="4.7109375" customWidth="1"/>
    <col min="17" max="17" width="9.28515625" style="27" customWidth="1"/>
    <col min="18" max="18" width="4.7109375" customWidth="1"/>
    <col min="19" max="19" width="9.28515625" style="27" customWidth="1"/>
    <col min="20" max="20" width="10.85546875" style="27" customWidth="1"/>
    <col min="21" max="21" width="6.7109375" customWidth="1"/>
    <col min="22" max="22" width="10" style="27" customWidth="1"/>
    <col min="23" max="23" width="10.5703125" customWidth="1"/>
    <col min="24" max="26" width="9.140625" hidden="1" customWidth="1"/>
    <col min="27" max="27" width="10.85546875" hidden="1" customWidth="1"/>
    <col min="28" max="28" width="15.5703125" hidden="1" customWidth="1"/>
    <col min="29" max="29" width="14.5703125" hidden="1" customWidth="1"/>
    <col min="30" max="31" width="9.140625" hidden="1" customWidth="1"/>
  </cols>
  <sheetData>
    <row r="1" spans="1:31" ht="23.25" x14ac:dyDescent="0.35">
      <c r="B1" s="197" t="s">
        <v>34</v>
      </c>
      <c r="C1" s="197"/>
      <c r="K1" s="28" t="s">
        <v>1</v>
      </c>
      <c r="Q1"/>
    </row>
    <row r="2" spans="1:31" ht="23.25" x14ac:dyDescent="0.35">
      <c r="B2" s="198"/>
      <c r="C2" s="198"/>
      <c r="K2" s="28" t="s">
        <v>55</v>
      </c>
    </row>
    <row r="3" spans="1:31" ht="23.25" x14ac:dyDescent="0.35">
      <c r="K3" s="28" t="s">
        <v>19</v>
      </c>
    </row>
    <row r="4" spans="1:31" ht="15.75" thickBot="1" x14ac:dyDescent="0.25">
      <c r="B4" s="30"/>
      <c r="D4" s="31"/>
      <c r="E4" s="32"/>
      <c r="H4" s="31"/>
      <c r="I4" s="32"/>
      <c r="L4" s="31"/>
      <c r="M4" s="32"/>
      <c r="P4" s="31"/>
      <c r="Q4" s="32"/>
    </row>
    <row r="5" spans="1:31" ht="27.75" customHeight="1" thickTop="1" x14ac:dyDescent="0.2">
      <c r="A5" s="199" t="s">
        <v>4</v>
      </c>
      <c r="B5" s="201" t="s">
        <v>20</v>
      </c>
      <c r="C5" s="203" t="s">
        <v>5</v>
      </c>
      <c r="D5" s="217" t="s">
        <v>6</v>
      </c>
      <c r="E5" s="218"/>
      <c r="F5" s="195" t="s">
        <v>7</v>
      </c>
      <c r="G5" s="196"/>
      <c r="H5" s="217" t="s">
        <v>8</v>
      </c>
      <c r="I5" s="218"/>
      <c r="J5" s="195" t="s">
        <v>9</v>
      </c>
      <c r="K5" s="196"/>
      <c r="L5" s="217" t="s">
        <v>10</v>
      </c>
      <c r="M5" s="218"/>
      <c r="N5" s="195" t="s">
        <v>11</v>
      </c>
      <c r="O5" s="196"/>
      <c r="P5" s="217" t="s">
        <v>12</v>
      </c>
      <c r="Q5" s="218"/>
      <c r="R5" s="195" t="s">
        <v>13</v>
      </c>
      <c r="S5" s="196"/>
      <c r="T5" s="119" t="s">
        <v>22</v>
      </c>
      <c r="U5" s="205" t="s">
        <v>14</v>
      </c>
      <c r="V5" s="206"/>
      <c r="W5" s="207"/>
    </row>
    <row r="6" spans="1:31" ht="39.950000000000003" customHeight="1" x14ac:dyDescent="0.2">
      <c r="A6" s="200"/>
      <c r="B6" s="202"/>
      <c r="C6" s="204"/>
      <c r="D6" s="211" t="s">
        <v>50</v>
      </c>
      <c r="E6" s="212"/>
      <c r="F6" s="211" t="s">
        <v>51</v>
      </c>
      <c r="G6" s="212"/>
      <c r="H6" s="211" t="s">
        <v>52</v>
      </c>
      <c r="I6" s="212"/>
      <c r="J6" s="211" t="s">
        <v>53</v>
      </c>
      <c r="K6" s="212"/>
      <c r="L6" s="211" t="s">
        <v>54</v>
      </c>
      <c r="M6" s="212"/>
      <c r="N6" s="213" t="s">
        <v>67</v>
      </c>
      <c r="O6" s="214"/>
      <c r="P6" s="215"/>
      <c r="Q6" s="216"/>
      <c r="R6" s="215"/>
      <c r="S6" s="216"/>
      <c r="T6" s="118">
        <v>-0.5</v>
      </c>
      <c r="U6" s="208"/>
      <c r="V6" s="209"/>
      <c r="W6" s="210"/>
    </row>
    <row r="7" spans="1:31" ht="12.75" customHeight="1" x14ac:dyDescent="0.2">
      <c r="A7" s="200"/>
      <c r="B7" s="202"/>
      <c r="C7" s="204"/>
      <c r="D7" s="76"/>
      <c r="E7" s="77"/>
      <c r="F7" s="76"/>
      <c r="G7" s="78"/>
      <c r="H7" s="79"/>
      <c r="I7" s="77"/>
      <c r="J7" s="76"/>
      <c r="K7" s="78"/>
      <c r="L7" s="79"/>
      <c r="M7" s="77"/>
      <c r="N7" s="76"/>
      <c r="O7" s="80"/>
      <c r="P7" s="79"/>
      <c r="Q7" s="80"/>
      <c r="R7" s="79"/>
      <c r="S7" s="78"/>
      <c r="T7" s="112"/>
      <c r="U7" s="79"/>
      <c r="V7" s="81"/>
      <c r="W7" s="82"/>
      <c r="X7" s="54"/>
    </row>
    <row r="8" spans="1:31" ht="12.75" customHeight="1" x14ac:dyDescent="0.2">
      <c r="A8" s="52"/>
      <c r="B8" s="65"/>
      <c r="C8" s="53"/>
      <c r="D8" s="83" t="s">
        <v>15</v>
      </c>
      <c r="E8" s="84" t="s">
        <v>16</v>
      </c>
      <c r="F8" s="83" t="s">
        <v>15</v>
      </c>
      <c r="G8" s="85" t="s">
        <v>16</v>
      </c>
      <c r="H8" s="86" t="s">
        <v>15</v>
      </c>
      <c r="I8" s="84" t="s">
        <v>16</v>
      </c>
      <c r="J8" s="83" t="s">
        <v>15</v>
      </c>
      <c r="K8" s="85" t="s">
        <v>16</v>
      </c>
      <c r="L8" s="86" t="s">
        <v>15</v>
      </c>
      <c r="M8" s="84" t="s">
        <v>16</v>
      </c>
      <c r="N8" s="83" t="s">
        <v>15</v>
      </c>
      <c r="O8" s="87" t="s">
        <v>16</v>
      </c>
      <c r="P8" s="86" t="s">
        <v>15</v>
      </c>
      <c r="Q8" s="84" t="s">
        <v>16</v>
      </c>
      <c r="R8" s="83" t="s">
        <v>15</v>
      </c>
      <c r="S8" s="85" t="s">
        <v>16</v>
      </c>
      <c r="T8" s="113"/>
      <c r="U8" s="86" t="s">
        <v>15</v>
      </c>
      <c r="V8" s="88" t="s">
        <v>17</v>
      </c>
      <c r="W8" s="89" t="s">
        <v>18</v>
      </c>
    </row>
    <row r="9" spans="1:31" ht="12.75" customHeight="1" thickBot="1" x14ac:dyDescent="0.25">
      <c r="A9" s="67"/>
      <c r="B9" s="70"/>
      <c r="C9" s="68"/>
      <c r="D9" s="74"/>
      <c r="E9" s="71"/>
      <c r="F9" s="74"/>
      <c r="G9" s="72"/>
      <c r="H9" s="74"/>
      <c r="I9" s="71"/>
      <c r="J9" s="74"/>
      <c r="K9" s="72"/>
      <c r="L9" s="74"/>
      <c r="M9" s="71"/>
      <c r="N9" s="74"/>
      <c r="O9" s="72"/>
      <c r="P9" s="74"/>
      <c r="Q9" s="71"/>
      <c r="R9" s="74"/>
      <c r="S9" s="72"/>
      <c r="T9" s="114"/>
      <c r="U9" s="111"/>
      <c r="V9" s="75"/>
      <c r="W9" s="73"/>
      <c r="AD9" s="108" t="s">
        <v>23</v>
      </c>
      <c r="AE9" s="109">
        <v>0.5</v>
      </c>
    </row>
    <row r="10" spans="1:31" s="11" customFormat="1" ht="15" customHeight="1" thickTop="1" x14ac:dyDescent="0.2">
      <c r="A10" s="64">
        <v>1</v>
      </c>
      <c r="B10" s="122" t="s">
        <v>41</v>
      </c>
      <c r="C10" s="124" t="s">
        <v>39</v>
      </c>
      <c r="D10" s="128">
        <v>1</v>
      </c>
      <c r="E10" s="126">
        <v>5860</v>
      </c>
      <c r="F10" s="130"/>
      <c r="G10" s="131"/>
      <c r="H10" s="132"/>
      <c r="I10" s="133"/>
      <c r="J10" s="130"/>
      <c r="K10" s="134"/>
      <c r="L10" s="132"/>
      <c r="M10" s="133"/>
      <c r="N10" s="130"/>
      <c r="O10" s="134"/>
      <c r="P10" s="132"/>
      <c r="Q10" s="133"/>
      <c r="R10" s="130"/>
      <c r="S10" s="134"/>
      <c r="T10" s="115">
        <f t="shared" ref="T10:T21" si="0">IF( ISNUMBER(AE10)=TRUE,AE10,"")</f>
        <v>0.5</v>
      </c>
      <c r="U10" s="36">
        <f t="shared" ref="U10:U21" si="1">IF(ISNUMBER(D10)=TRUE,SUM(D10,F10,H10,J10,L10,N10,P10,R10)-T10,"")</f>
        <v>0.5</v>
      </c>
      <c r="V10" s="55">
        <f t="shared" ref="V10:V21" si="2">IF(ISNUMBER(E10)=TRUE,SUM(E10,G10,I10,K10,M10,O10,Q10,S10),"")</f>
        <v>5860</v>
      </c>
      <c r="W10" s="37">
        <f t="shared" ref="W10:W21" si="3">IF(ISNUMBER(AC10)=TRUE,AC10,"")</f>
        <v>1</v>
      </c>
      <c r="X10" s="11">
        <f t="shared" ref="X10:X21" si="4">IF(ISNUMBER(W10)=TRUE,1,"")</f>
        <v>1</v>
      </c>
      <c r="Y10" s="11">
        <f>IF(ISNUMBER(U10)=TRUE,U10,"")</f>
        <v>0.5</v>
      </c>
      <c r="Z10" s="11">
        <f>IF(ISNUMBER(V10)=TRUE,V10,"")</f>
        <v>5860</v>
      </c>
      <c r="AA10" s="61">
        <f>MAX(E10,G10,I10,K10,M10,O10,Q10,S10)</f>
        <v>5860</v>
      </c>
      <c r="AB10" s="11">
        <f>IF(ISNUMBER(Y10)=TRUE,Y10-Z10/100000-AA10/1000000000,"")</f>
        <v>0.44139413999999999</v>
      </c>
      <c r="AC10" s="11">
        <f t="shared" ref="AC10:AC21" si="5">IF(ISNUMBER(AB10)=TRUE,RANK(AB10,$AB$10:$AB$21,1),"")</f>
        <v>1</v>
      </c>
      <c r="AD10" s="11">
        <f>IF(OR(ISNUMBER(D10)=TRUE,ISNUMBER(F10)=TRUE,ISNUMBER(H10)=TRUE,ISNUMBER(J10)=TRUE,ISNUMBER(L10)=TRUE,ISNUMBER(N10)=TRUE,ISNUMBER(P10)=TRUE,ISNUMBER(R10)=TRUE),MAX(D10,F10,H10,J10,L10,N10,P10,R10),"")</f>
        <v>1</v>
      </c>
      <c r="AE10" s="11">
        <f>IF(ISNUMBER(AD10),AD10*50%,"")</f>
        <v>0.5</v>
      </c>
    </row>
    <row r="11" spans="1:31" s="11" customFormat="1" ht="15" customHeight="1" x14ac:dyDescent="0.2">
      <c r="A11" s="12">
        <v>2</v>
      </c>
      <c r="B11" s="123" t="s">
        <v>43</v>
      </c>
      <c r="C11" s="125" t="s">
        <v>49</v>
      </c>
      <c r="D11" s="129">
        <v>2</v>
      </c>
      <c r="E11" s="127">
        <v>5340</v>
      </c>
      <c r="F11" s="135"/>
      <c r="G11" s="136"/>
      <c r="H11" s="137"/>
      <c r="I11" s="138"/>
      <c r="J11" s="135"/>
      <c r="K11" s="136"/>
      <c r="L11" s="137"/>
      <c r="M11" s="138"/>
      <c r="N11" s="135"/>
      <c r="O11" s="136"/>
      <c r="P11" s="137"/>
      <c r="Q11" s="138"/>
      <c r="R11" s="135"/>
      <c r="S11" s="136"/>
      <c r="T11" s="115">
        <f t="shared" si="0"/>
        <v>1</v>
      </c>
      <c r="U11" s="36">
        <f t="shared" si="1"/>
        <v>1</v>
      </c>
      <c r="V11" s="55">
        <f t="shared" si="2"/>
        <v>5340</v>
      </c>
      <c r="W11" s="37">
        <f t="shared" si="3"/>
        <v>2</v>
      </c>
      <c r="X11" s="11">
        <f t="shared" si="4"/>
        <v>1</v>
      </c>
      <c r="Y11" s="11">
        <f t="shared" ref="Y11:Y21" si="6">IF(ISNUMBER(U11)=TRUE,U11,"")</f>
        <v>1</v>
      </c>
      <c r="Z11" s="11">
        <f t="shared" ref="Z11:Z21" si="7">IF(ISNUMBER(V11)=TRUE,V11,"")</f>
        <v>5340</v>
      </c>
      <c r="AA11" s="61">
        <f t="shared" ref="AA11:AA21" si="8">MAX(E11,G11,I11,K11,M11,O11,Q11,S11)</f>
        <v>5340</v>
      </c>
      <c r="AB11" s="11">
        <f t="shared" ref="AB11:AB21" si="9">IF(ISNUMBER(Y11)=TRUE,Y11-Z11/100000-AA11/1000000000,"")</f>
        <v>0.94659466000000003</v>
      </c>
      <c r="AC11" s="11">
        <f t="shared" si="5"/>
        <v>2</v>
      </c>
      <c r="AD11" s="11">
        <f t="shared" ref="AD11:AD21" si="10">IF(OR(ISNUMBER(D11)=TRUE,ISNUMBER(F11)=TRUE,ISNUMBER(H11)=TRUE,ISNUMBER(J11)=TRUE,ISNUMBER(L11)=TRUE,ISNUMBER(N11)=TRUE,ISNUMBER(P11)=TRUE,ISNUMBER(R11)=TRUE),MAX(D11,F11,H11,J11,L11,N11,P11,R11),"")</f>
        <v>2</v>
      </c>
      <c r="AE11" s="11">
        <f t="shared" ref="AE11:AE21" si="11">IF(ISNUMBER(AD11),AD11*50%,"")</f>
        <v>1</v>
      </c>
    </row>
    <row r="12" spans="1:31" s="11" customFormat="1" ht="15" customHeight="1" x14ac:dyDescent="0.2">
      <c r="A12" s="12">
        <v>3</v>
      </c>
      <c r="B12" s="123" t="s">
        <v>40</v>
      </c>
      <c r="C12" s="125" t="s">
        <v>39</v>
      </c>
      <c r="D12" s="129">
        <v>3</v>
      </c>
      <c r="E12" s="127">
        <v>5260</v>
      </c>
      <c r="F12" s="135"/>
      <c r="G12" s="136"/>
      <c r="H12" s="137"/>
      <c r="I12" s="138"/>
      <c r="J12" s="135"/>
      <c r="K12" s="136"/>
      <c r="L12" s="137"/>
      <c r="M12" s="138"/>
      <c r="N12" s="135"/>
      <c r="O12" s="136"/>
      <c r="P12" s="137"/>
      <c r="Q12" s="138"/>
      <c r="R12" s="135"/>
      <c r="S12" s="136"/>
      <c r="T12" s="115">
        <f t="shared" si="0"/>
        <v>1.5</v>
      </c>
      <c r="U12" s="36">
        <f t="shared" si="1"/>
        <v>1.5</v>
      </c>
      <c r="V12" s="55">
        <f t="shared" si="2"/>
        <v>5260</v>
      </c>
      <c r="W12" s="37">
        <f t="shared" si="3"/>
        <v>3</v>
      </c>
      <c r="X12" s="11">
        <f t="shared" si="4"/>
        <v>1</v>
      </c>
      <c r="Y12" s="11">
        <f t="shared" si="6"/>
        <v>1.5</v>
      </c>
      <c r="Z12" s="11">
        <f t="shared" si="7"/>
        <v>5260</v>
      </c>
      <c r="AA12" s="61">
        <f t="shared" si="8"/>
        <v>5260</v>
      </c>
      <c r="AB12" s="11">
        <f t="shared" si="9"/>
        <v>1.44739474</v>
      </c>
      <c r="AC12" s="11">
        <f t="shared" si="5"/>
        <v>3</v>
      </c>
      <c r="AD12" s="11">
        <f t="shared" si="10"/>
        <v>3</v>
      </c>
      <c r="AE12" s="11">
        <f t="shared" si="11"/>
        <v>1.5</v>
      </c>
    </row>
    <row r="13" spans="1:31" s="11" customFormat="1" ht="15" customHeight="1" x14ac:dyDescent="0.2">
      <c r="A13" s="64">
        <v>4</v>
      </c>
      <c r="B13" s="123" t="s">
        <v>48</v>
      </c>
      <c r="C13" s="125" t="s">
        <v>38</v>
      </c>
      <c r="D13" s="129">
        <v>4</v>
      </c>
      <c r="E13" s="127">
        <v>4330</v>
      </c>
      <c r="F13" s="135"/>
      <c r="G13" s="136"/>
      <c r="H13" s="137"/>
      <c r="I13" s="138"/>
      <c r="J13" s="135"/>
      <c r="K13" s="136"/>
      <c r="L13" s="137"/>
      <c r="M13" s="138"/>
      <c r="N13" s="135"/>
      <c r="O13" s="136"/>
      <c r="P13" s="137"/>
      <c r="Q13" s="138"/>
      <c r="R13" s="135"/>
      <c r="S13" s="136"/>
      <c r="T13" s="115">
        <f t="shared" si="0"/>
        <v>2</v>
      </c>
      <c r="U13" s="36">
        <f t="shared" si="1"/>
        <v>2</v>
      </c>
      <c r="V13" s="55">
        <f t="shared" si="2"/>
        <v>4330</v>
      </c>
      <c r="W13" s="37">
        <f t="shared" si="3"/>
        <v>4</v>
      </c>
      <c r="X13" s="11">
        <f t="shared" si="4"/>
        <v>1</v>
      </c>
      <c r="Y13" s="11">
        <f t="shared" si="6"/>
        <v>2</v>
      </c>
      <c r="Z13" s="11">
        <f t="shared" si="7"/>
        <v>4330</v>
      </c>
      <c r="AA13" s="61">
        <f t="shared" si="8"/>
        <v>4330</v>
      </c>
      <c r="AB13" s="11">
        <f t="shared" si="9"/>
        <v>1.95669567</v>
      </c>
      <c r="AC13" s="11">
        <f t="shared" si="5"/>
        <v>4</v>
      </c>
      <c r="AD13" s="11">
        <f t="shared" si="10"/>
        <v>4</v>
      </c>
      <c r="AE13" s="11">
        <f t="shared" si="11"/>
        <v>2</v>
      </c>
    </row>
    <row r="14" spans="1:31" s="11" customFormat="1" ht="15" customHeight="1" x14ac:dyDescent="0.2">
      <c r="A14" s="12">
        <v>5</v>
      </c>
      <c r="B14" s="123" t="s">
        <v>45</v>
      </c>
      <c r="C14" s="125" t="s">
        <v>36</v>
      </c>
      <c r="D14" s="129">
        <v>5</v>
      </c>
      <c r="E14" s="127">
        <v>2835</v>
      </c>
      <c r="F14" s="135"/>
      <c r="G14" s="136"/>
      <c r="H14" s="137"/>
      <c r="I14" s="138"/>
      <c r="J14" s="135"/>
      <c r="K14" s="136"/>
      <c r="L14" s="137"/>
      <c r="M14" s="138"/>
      <c r="N14" s="135"/>
      <c r="O14" s="136"/>
      <c r="P14" s="137"/>
      <c r="Q14" s="138"/>
      <c r="R14" s="135"/>
      <c r="S14" s="136"/>
      <c r="T14" s="115">
        <f t="shared" si="0"/>
        <v>2.5</v>
      </c>
      <c r="U14" s="36">
        <f t="shared" si="1"/>
        <v>2.5</v>
      </c>
      <c r="V14" s="55">
        <f t="shared" si="2"/>
        <v>2835</v>
      </c>
      <c r="W14" s="37">
        <f t="shared" si="3"/>
        <v>5</v>
      </c>
      <c r="X14" s="11">
        <f t="shared" si="4"/>
        <v>1</v>
      </c>
      <c r="Y14" s="11">
        <f t="shared" si="6"/>
        <v>2.5</v>
      </c>
      <c r="Z14" s="11">
        <f t="shared" si="7"/>
        <v>2835</v>
      </c>
      <c r="AA14" s="61">
        <f t="shared" si="8"/>
        <v>2835</v>
      </c>
      <c r="AB14" s="11">
        <f t="shared" si="9"/>
        <v>2.4716471649999998</v>
      </c>
      <c r="AC14" s="11">
        <f t="shared" si="5"/>
        <v>5</v>
      </c>
      <c r="AD14" s="11">
        <f t="shared" si="10"/>
        <v>5</v>
      </c>
      <c r="AE14" s="11">
        <f t="shared" si="11"/>
        <v>2.5</v>
      </c>
    </row>
    <row r="15" spans="1:31" s="11" customFormat="1" ht="15" customHeight="1" x14ac:dyDescent="0.2">
      <c r="A15" s="12">
        <v>6</v>
      </c>
      <c r="B15" s="123" t="s">
        <v>47</v>
      </c>
      <c r="C15" s="125" t="s">
        <v>37</v>
      </c>
      <c r="D15" s="129">
        <v>6</v>
      </c>
      <c r="E15" s="127">
        <v>2430</v>
      </c>
      <c r="F15" s="135"/>
      <c r="G15" s="136"/>
      <c r="H15" s="137"/>
      <c r="I15" s="138"/>
      <c r="J15" s="135"/>
      <c r="K15" s="136"/>
      <c r="L15" s="137"/>
      <c r="M15" s="138"/>
      <c r="N15" s="135"/>
      <c r="O15" s="136"/>
      <c r="P15" s="137"/>
      <c r="Q15" s="138"/>
      <c r="R15" s="135"/>
      <c r="S15" s="136"/>
      <c r="T15" s="115">
        <f t="shared" si="0"/>
        <v>3</v>
      </c>
      <c r="U15" s="36">
        <f t="shared" si="1"/>
        <v>3</v>
      </c>
      <c r="V15" s="55">
        <f t="shared" si="2"/>
        <v>2430</v>
      </c>
      <c r="W15" s="37">
        <f t="shared" si="3"/>
        <v>6</v>
      </c>
      <c r="X15" s="11">
        <f t="shared" si="4"/>
        <v>1</v>
      </c>
      <c r="Y15" s="11">
        <f t="shared" si="6"/>
        <v>3</v>
      </c>
      <c r="Z15" s="11">
        <f t="shared" si="7"/>
        <v>2430</v>
      </c>
      <c r="AA15" s="61">
        <f t="shared" si="8"/>
        <v>2430</v>
      </c>
      <c r="AB15" s="11">
        <f t="shared" si="9"/>
        <v>2.9756975699999999</v>
      </c>
      <c r="AC15" s="11">
        <f t="shared" si="5"/>
        <v>6</v>
      </c>
      <c r="AD15" s="11">
        <f t="shared" si="10"/>
        <v>6</v>
      </c>
      <c r="AE15" s="11">
        <f t="shared" si="11"/>
        <v>3</v>
      </c>
    </row>
    <row r="16" spans="1:31" s="11" customFormat="1" ht="15" customHeight="1" x14ac:dyDescent="0.2">
      <c r="A16" s="64">
        <v>7</v>
      </c>
      <c r="B16" s="123" t="s">
        <v>46</v>
      </c>
      <c r="C16" s="125" t="s">
        <v>36</v>
      </c>
      <c r="D16" s="129">
        <v>7</v>
      </c>
      <c r="E16" s="127">
        <v>2035</v>
      </c>
      <c r="F16" s="135"/>
      <c r="G16" s="136"/>
      <c r="H16" s="137"/>
      <c r="I16" s="138"/>
      <c r="J16" s="135"/>
      <c r="K16" s="136"/>
      <c r="L16" s="137"/>
      <c r="M16" s="138"/>
      <c r="N16" s="135"/>
      <c r="O16" s="136"/>
      <c r="P16" s="137"/>
      <c r="Q16" s="138"/>
      <c r="R16" s="135"/>
      <c r="S16" s="136"/>
      <c r="T16" s="115">
        <f t="shared" si="0"/>
        <v>3.5</v>
      </c>
      <c r="U16" s="36">
        <f t="shared" si="1"/>
        <v>3.5</v>
      </c>
      <c r="V16" s="55">
        <f t="shared" si="2"/>
        <v>2035</v>
      </c>
      <c r="W16" s="37">
        <f t="shared" si="3"/>
        <v>7</v>
      </c>
      <c r="X16" s="11">
        <f t="shared" si="4"/>
        <v>1</v>
      </c>
      <c r="Y16" s="11">
        <f t="shared" si="6"/>
        <v>3.5</v>
      </c>
      <c r="Z16" s="11">
        <f t="shared" si="7"/>
        <v>2035</v>
      </c>
      <c r="AA16" s="61">
        <f t="shared" si="8"/>
        <v>2035</v>
      </c>
      <c r="AB16" s="11">
        <f t="shared" si="9"/>
        <v>3.4796479649999998</v>
      </c>
      <c r="AC16" s="11">
        <f t="shared" si="5"/>
        <v>7</v>
      </c>
      <c r="AD16" s="11">
        <f t="shared" si="10"/>
        <v>7</v>
      </c>
      <c r="AE16" s="11">
        <f t="shared" si="11"/>
        <v>3.5</v>
      </c>
    </row>
    <row r="17" spans="1:32" s="11" customFormat="1" ht="15" customHeight="1" x14ac:dyDescent="0.2">
      <c r="A17" s="12">
        <v>8</v>
      </c>
      <c r="B17" s="123" t="s">
        <v>44</v>
      </c>
      <c r="C17" s="125" t="s">
        <v>36</v>
      </c>
      <c r="D17" s="129">
        <v>10</v>
      </c>
      <c r="E17" s="127">
        <v>0</v>
      </c>
      <c r="F17" s="135"/>
      <c r="G17" s="136"/>
      <c r="H17" s="137"/>
      <c r="I17" s="138"/>
      <c r="J17" s="135"/>
      <c r="K17" s="136"/>
      <c r="L17" s="137"/>
      <c r="M17" s="138"/>
      <c r="N17" s="135"/>
      <c r="O17" s="136"/>
      <c r="P17" s="137"/>
      <c r="Q17" s="138"/>
      <c r="R17" s="135"/>
      <c r="S17" s="136"/>
      <c r="T17" s="115">
        <f t="shared" si="0"/>
        <v>5</v>
      </c>
      <c r="U17" s="36">
        <f t="shared" si="1"/>
        <v>5</v>
      </c>
      <c r="V17" s="55">
        <f t="shared" si="2"/>
        <v>0</v>
      </c>
      <c r="W17" s="37">
        <f t="shared" si="3"/>
        <v>8</v>
      </c>
      <c r="X17" s="11">
        <f t="shared" si="4"/>
        <v>1</v>
      </c>
      <c r="Y17" s="11">
        <f t="shared" si="6"/>
        <v>5</v>
      </c>
      <c r="Z17" s="11">
        <f t="shared" si="7"/>
        <v>0</v>
      </c>
      <c r="AA17" s="61">
        <f t="shared" si="8"/>
        <v>0</v>
      </c>
      <c r="AB17" s="11">
        <f t="shared" si="9"/>
        <v>5</v>
      </c>
      <c r="AC17" s="11">
        <f t="shared" si="5"/>
        <v>8</v>
      </c>
      <c r="AD17" s="11">
        <f t="shared" si="10"/>
        <v>10</v>
      </c>
      <c r="AE17" s="11">
        <f t="shared" si="11"/>
        <v>5</v>
      </c>
    </row>
    <row r="18" spans="1:32" s="11" customFormat="1" ht="15" customHeight="1" x14ac:dyDescent="0.2">
      <c r="A18" s="12">
        <v>9</v>
      </c>
      <c r="B18" s="123" t="s">
        <v>42</v>
      </c>
      <c r="C18" s="125" t="s">
        <v>35</v>
      </c>
      <c r="D18" s="129">
        <v>10</v>
      </c>
      <c r="E18" s="127">
        <v>0</v>
      </c>
      <c r="F18" s="135"/>
      <c r="G18" s="136"/>
      <c r="H18" s="137"/>
      <c r="I18" s="138"/>
      <c r="J18" s="135"/>
      <c r="K18" s="136"/>
      <c r="L18" s="137"/>
      <c r="M18" s="138"/>
      <c r="N18" s="135"/>
      <c r="O18" s="136"/>
      <c r="P18" s="137"/>
      <c r="Q18" s="138"/>
      <c r="R18" s="135"/>
      <c r="S18" s="136"/>
      <c r="T18" s="115">
        <f t="shared" si="0"/>
        <v>5</v>
      </c>
      <c r="U18" s="36">
        <f t="shared" si="1"/>
        <v>5</v>
      </c>
      <c r="V18" s="55">
        <f t="shared" si="2"/>
        <v>0</v>
      </c>
      <c r="W18" s="37">
        <f t="shared" si="3"/>
        <v>8</v>
      </c>
      <c r="X18" s="11">
        <f t="shared" si="4"/>
        <v>1</v>
      </c>
      <c r="Y18" s="11">
        <f t="shared" si="6"/>
        <v>5</v>
      </c>
      <c r="Z18" s="11">
        <f t="shared" si="7"/>
        <v>0</v>
      </c>
      <c r="AA18" s="61">
        <f t="shared" si="8"/>
        <v>0</v>
      </c>
      <c r="AB18" s="11">
        <f t="shared" si="9"/>
        <v>5</v>
      </c>
      <c r="AC18" s="11">
        <f t="shared" si="5"/>
        <v>8</v>
      </c>
      <c r="AD18" s="11">
        <f t="shared" si="10"/>
        <v>10</v>
      </c>
      <c r="AE18" s="11">
        <f t="shared" si="11"/>
        <v>5</v>
      </c>
    </row>
    <row r="19" spans="1:32" s="11" customFormat="1" ht="15" customHeight="1" x14ac:dyDescent="0.2">
      <c r="A19" s="64">
        <v>10</v>
      </c>
      <c r="B19" s="123"/>
      <c r="C19" s="125"/>
      <c r="D19" s="129"/>
      <c r="E19" s="127"/>
      <c r="F19" s="135"/>
      <c r="G19" s="136"/>
      <c r="H19" s="137"/>
      <c r="I19" s="138"/>
      <c r="J19" s="135"/>
      <c r="K19" s="136"/>
      <c r="L19" s="137"/>
      <c r="M19" s="138"/>
      <c r="N19" s="135"/>
      <c r="O19" s="136"/>
      <c r="P19" s="137"/>
      <c r="Q19" s="138"/>
      <c r="R19" s="135"/>
      <c r="S19" s="136"/>
      <c r="T19" s="115" t="str">
        <f t="shared" si="0"/>
        <v/>
      </c>
      <c r="U19" s="36" t="str">
        <f t="shared" si="1"/>
        <v/>
      </c>
      <c r="V19" s="55" t="str">
        <f t="shared" si="2"/>
        <v/>
      </c>
      <c r="W19" s="37" t="str">
        <f t="shared" si="3"/>
        <v/>
      </c>
      <c r="X19" s="11" t="str">
        <f t="shared" si="4"/>
        <v/>
      </c>
      <c r="Y19" s="11" t="str">
        <f t="shared" si="6"/>
        <v/>
      </c>
      <c r="Z19" s="11" t="str">
        <f t="shared" si="7"/>
        <v/>
      </c>
      <c r="AA19" s="61">
        <f t="shared" si="8"/>
        <v>0</v>
      </c>
      <c r="AB19" s="11" t="str">
        <f t="shared" si="9"/>
        <v/>
      </c>
      <c r="AC19" s="11" t="str">
        <f t="shared" si="5"/>
        <v/>
      </c>
      <c r="AD19" s="11" t="str">
        <f t="shared" si="10"/>
        <v/>
      </c>
      <c r="AE19" s="11" t="str">
        <f t="shared" si="11"/>
        <v/>
      </c>
    </row>
    <row r="20" spans="1:32" s="11" customFormat="1" ht="15" customHeight="1" x14ac:dyDescent="0.2">
      <c r="A20" s="12">
        <v>11</v>
      </c>
      <c r="B20" s="123"/>
      <c r="C20" s="125"/>
      <c r="D20" s="129"/>
      <c r="E20" s="127"/>
      <c r="F20" s="135"/>
      <c r="G20" s="136"/>
      <c r="H20" s="137"/>
      <c r="I20" s="138"/>
      <c r="J20" s="135"/>
      <c r="K20" s="136"/>
      <c r="L20" s="137"/>
      <c r="M20" s="138"/>
      <c r="N20" s="135"/>
      <c r="O20" s="136"/>
      <c r="P20" s="137"/>
      <c r="Q20" s="138"/>
      <c r="R20" s="135"/>
      <c r="S20" s="136"/>
      <c r="T20" s="115" t="str">
        <f t="shared" si="0"/>
        <v/>
      </c>
      <c r="U20" s="36" t="str">
        <f t="shared" si="1"/>
        <v/>
      </c>
      <c r="V20" s="55" t="str">
        <f t="shared" si="2"/>
        <v/>
      </c>
      <c r="W20" s="37" t="str">
        <f t="shared" si="3"/>
        <v/>
      </c>
      <c r="X20" s="11" t="str">
        <f t="shared" si="4"/>
        <v/>
      </c>
      <c r="Y20" s="11" t="str">
        <f t="shared" si="6"/>
        <v/>
      </c>
      <c r="Z20" s="11" t="str">
        <f t="shared" si="7"/>
        <v/>
      </c>
      <c r="AA20" s="61">
        <f t="shared" si="8"/>
        <v>0</v>
      </c>
      <c r="AB20" s="11" t="str">
        <f t="shared" si="9"/>
        <v/>
      </c>
      <c r="AC20" s="11" t="str">
        <f t="shared" si="5"/>
        <v/>
      </c>
      <c r="AD20" s="11" t="str">
        <f t="shared" si="10"/>
        <v/>
      </c>
      <c r="AE20" s="11" t="str">
        <f t="shared" si="11"/>
        <v/>
      </c>
    </row>
    <row r="21" spans="1:32" s="11" customFormat="1" ht="15" customHeight="1" thickBot="1" x14ac:dyDescent="0.25">
      <c r="A21" s="20">
        <v>12</v>
      </c>
      <c r="B21" s="42"/>
      <c r="C21" s="43"/>
      <c r="D21" s="44"/>
      <c r="E21" s="45"/>
      <c r="F21" s="22"/>
      <c r="G21" s="46"/>
      <c r="H21" s="44"/>
      <c r="I21" s="45"/>
      <c r="J21" s="22"/>
      <c r="K21" s="46"/>
      <c r="L21" s="44"/>
      <c r="M21" s="45"/>
      <c r="N21" s="22"/>
      <c r="O21" s="46"/>
      <c r="P21" s="44"/>
      <c r="Q21" s="45"/>
      <c r="R21" s="22"/>
      <c r="S21" s="46"/>
      <c r="T21" s="116" t="str">
        <f t="shared" si="0"/>
        <v/>
      </c>
      <c r="U21" s="117" t="str">
        <f t="shared" si="1"/>
        <v/>
      </c>
      <c r="V21" s="56" t="str">
        <f t="shared" si="2"/>
        <v/>
      </c>
      <c r="W21" s="25" t="str">
        <f t="shared" si="3"/>
        <v/>
      </c>
      <c r="X21" s="11" t="str">
        <f t="shared" si="4"/>
        <v/>
      </c>
      <c r="Y21" s="11" t="str">
        <f t="shared" si="6"/>
        <v/>
      </c>
      <c r="Z21" s="11" t="str">
        <f t="shared" si="7"/>
        <v/>
      </c>
      <c r="AA21" s="61">
        <f t="shared" si="8"/>
        <v>0</v>
      </c>
      <c r="AB21" s="11" t="str">
        <f t="shared" si="9"/>
        <v/>
      </c>
      <c r="AC21" s="11" t="str">
        <f t="shared" si="5"/>
        <v/>
      </c>
      <c r="AD21" s="11" t="str">
        <f t="shared" si="10"/>
        <v/>
      </c>
      <c r="AE21" s="11" t="str">
        <f t="shared" si="11"/>
        <v/>
      </c>
      <c r="AF21"/>
    </row>
    <row r="22" spans="1:32" ht="15" customHeight="1" thickTop="1" x14ac:dyDescent="0.2">
      <c r="B22" s="47"/>
      <c r="C22" s="48"/>
      <c r="D22" s="49"/>
      <c r="E22" s="50"/>
      <c r="F22" s="49"/>
      <c r="G22" s="50"/>
      <c r="H22" s="49"/>
      <c r="I22" s="50"/>
      <c r="J22" s="49"/>
      <c r="K22" s="50"/>
      <c r="L22" s="49"/>
      <c r="M22" s="50"/>
      <c r="N22" s="49"/>
      <c r="O22" s="50"/>
      <c r="P22" s="49"/>
      <c r="Q22" s="50"/>
      <c r="R22" s="49"/>
      <c r="S22" s="50"/>
      <c r="T22" s="50"/>
      <c r="U22" s="49"/>
      <c r="V22" s="50"/>
      <c r="W22" s="51"/>
    </row>
    <row r="23" spans="1:32" ht="15.75" customHeight="1" x14ac:dyDescent="0.2">
      <c r="B23" s="47"/>
      <c r="C23" s="48"/>
      <c r="D23" s="49"/>
      <c r="E23" s="50"/>
      <c r="F23" s="49"/>
      <c r="G23" s="50"/>
      <c r="H23" s="49"/>
      <c r="I23" s="50"/>
      <c r="J23" s="49"/>
      <c r="K23" s="50"/>
      <c r="L23" s="49"/>
      <c r="M23" s="50"/>
      <c r="N23" s="49"/>
      <c r="O23" s="50"/>
      <c r="P23" s="49"/>
      <c r="Q23" s="50"/>
      <c r="R23" s="49"/>
      <c r="S23" s="50"/>
      <c r="T23" s="50"/>
      <c r="U23" s="49"/>
      <c r="V23" s="50"/>
      <c r="W23" s="51"/>
    </row>
    <row r="24" spans="1:32" ht="15.75" x14ac:dyDescent="0.2">
      <c r="B24" s="47"/>
      <c r="C24" s="48"/>
      <c r="D24" s="49"/>
      <c r="E24" s="50"/>
      <c r="F24" s="49"/>
      <c r="G24" s="50"/>
      <c r="H24" s="49"/>
      <c r="I24" s="50"/>
      <c r="J24" s="49"/>
      <c r="K24" s="50"/>
      <c r="L24" s="49"/>
      <c r="M24" s="50"/>
      <c r="N24" s="49"/>
      <c r="O24" s="50"/>
      <c r="P24" s="49"/>
      <c r="Q24" s="50"/>
      <c r="R24" s="49"/>
      <c r="S24" s="50"/>
      <c r="T24" s="50"/>
      <c r="U24" s="49"/>
      <c r="V24" s="50"/>
      <c r="W24" s="51"/>
    </row>
    <row r="25" spans="1:32" ht="15.75" x14ac:dyDescent="0.2">
      <c r="B25" s="47"/>
      <c r="C25" s="48"/>
      <c r="D25" s="49"/>
      <c r="E25" s="50"/>
      <c r="F25" s="49"/>
      <c r="G25" s="50"/>
      <c r="H25" s="49"/>
      <c r="I25" s="50"/>
      <c r="J25" s="49"/>
      <c r="K25" s="50"/>
      <c r="L25" s="49"/>
      <c r="M25" s="50"/>
      <c r="N25" s="49"/>
      <c r="O25" s="50"/>
      <c r="P25" s="49"/>
      <c r="Q25" s="50"/>
      <c r="R25" s="49"/>
      <c r="S25" s="50"/>
      <c r="T25" s="50"/>
      <c r="U25" s="49"/>
      <c r="V25" s="50"/>
      <c r="W25" s="51"/>
    </row>
  </sheetData>
  <sortState xmlns:xlrd2="http://schemas.microsoft.com/office/spreadsheetml/2017/richdata2" ref="B10:W25">
    <sortCondition ref="W10"/>
  </sortState>
  <mergeCells count="22"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L5:M5"/>
    <mergeCell ref="P5:Q5"/>
    <mergeCell ref="R5:S5"/>
    <mergeCell ref="D5:E5"/>
    <mergeCell ref="F5:G5"/>
    <mergeCell ref="H5:I5"/>
    <mergeCell ref="J5:K5"/>
    <mergeCell ref="N5:O5"/>
    <mergeCell ref="B1:C1"/>
    <mergeCell ref="B2:C2"/>
    <mergeCell ref="A5:A7"/>
    <mergeCell ref="B5:B7"/>
    <mergeCell ref="C5:C7"/>
  </mergeCells>
  <phoneticPr fontId="1" type="noConversion"/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21" xr:uid="{00000000-0002-0000-0100-000000000000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AE53"/>
  <sheetViews>
    <sheetView showRowColHeaders="0" zoomScale="72" workbookViewId="0">
      <selection activeCell="B10" sqref="B10"/>
    </sheetView>
  </sheetViews>
  <sheetFormatPr defaultRowHeight="15" x14ac:dyDescent="0.2"/>
  <cols>
    <col min="1" max="1" width="5.140625" style="26" customWidth="1"/>
    <col min="2" max="2" width="21.85546875" style="29" bestFit="1" customWidth="1"/>
    <col min="3" max="3" width="19.85546875" customWidth="1"/>
    <col min="4" max="4" width="4.7109375" customWidth="1"/>
    <col min="5" max="5" width="7.85546875" style="27" customWidth="1"/>
    <col min="6" max="6" width="4.7109375" customWidth="1"/>
    <col min="7" max="7" width="9.28515625" style="27" customWidth="1"/>
    <col min="8" max="8" width="4.7109375" customWidth="1"/>
    <col min="9" max="9" width="9.28515625" style="27" customWidth="1"/>
    <col min="10" max="10" width="4.7109375" customWidth="1"/>
    <col min="11" max="11" width="9.28515625" style="27" customWidth="1"/>
    <col min="12" max="12" width="4.7109375" customWidth="1"/>
    <col min="13" max="13" width="9.28515625" style="27" customWidth="1"/>
    <col min="14" max="14" width="4.7109375" customWidth="1"/>
    <col min="15" max="15" width="9.28515625" style="27" customWidth="1"/>
    <col min="16" max="16" width="4.7109375" customWidth="1"/>
    <col min="17" max="17" width="9.28515625" style="27" customWidth="1"/>
    <col min="18" max="18" width="4.7109375" customWidth="1"/>
    <col min="19" max="19" width="9.28515625" style="27" customWidth="1"/>
    <col min="20" max="20" width="10.85546875" style="27" customWidth="1"/>
    <col min="21" max="21" width="6.7109375" customWidth="1"/>
    <col min="22" max="22" width="10" style="27" customWidth="1"/>
    <col min="23" max="23" width="10.5703125" customWidth="1"/>
    <col min="24" max="26" width="9.140625" hidden="1" customWidth="1"/>
    <col min="27" max="27" width="10.85546875" hidden="1" customWidth="1"/>
    <col min="28" max="28" width="15.5703125" hidden="1" customWidth="1"/>
    <col min="29" max="29" width="14.5703125" hidden="1" customWidth="1"/>
    <col min="30" max="31" width="9.140625" hidden="1" customWidth="1"/>
  </cols>
  <sheetData>
    <row r="1" spans="1:31" ht="23.25" x14ac:dyDescent="0.35">
      <c r="B1" s="197" t="s">
        <v>0</v>
      </c>
      <c r="C1" s="197"/>
      <c r="K1" s="28" t="s">
        <v>1</v>
      </c>
      <c r="Q1"/>
    </row>
    <row r="2" spans="1:31" ht="23.25" x14ac:dyDescent="0.35">
      <c r="B2" s="198" t="s">
        <v>2</v>
      </c>
      <c r="C2" s="198"/>
      <c r="K2" s="28" t="s">
        <v>25</v>
      </c>
    </row>
    <row r="3" spans="1:31" ht="23.25" x14ac:dyDescent="0.35">
      <c r="K3" s="28" t="s">
        <v>19</v>
      </c>
    </row>
    <row r="4" spans="1:31" ht="15.75" thickBot="1" x14ac:dyDescent="0.25">
      <c r="B4" s="30"/>
      <c r="D4" s="31"/>
      <c r="E4" s="32"/>
      <c r="H4" s="31"/>
      <c r="I4" s="32"/>
      <c r="L4" s="31"/>
      <c r="M4" s="32"/>
      <c r="P4" s="31"/>
      <c r="Q4" s="32"/>
    </row>
    <row r="5" spans="1:31" ht="27.75" customHeight="1" thickTop="1" x14ac:dyDescent="0.2">
      <c r="A5" s="199" t="s">
        <v>4</v>
      </c>
      <c r="B5" s="201" t="s">
        <v>20</v>
      </c>
      <c r="C5" s="203" t="s">
        <v>5</v>
      </c>
      <c r="D5" s="217" t="s">
        <v>6</v>
      </c>
      <c r="E5" s="218"/>
      <c r="F5" s="195" t="s">
        <v>7</v>
      </c>
      <c r="G5" s="196"/>
      <c r="H5" s="217" t="s">
        <v>8</v>
      </c>
      <c r="I5" s="218"/>
      <c r="J5" s="195" t="s">
        <v>9</v>
      </c>
      <c r="K5" s="196"/>
      <c r="L5" s="217" t="s">
        <v>10</v>
      </c>
      <c r="M5" s="218"/>
      <c r="N5" s="195" t="s">
        <v>11</v>
      </c>
      <c r="O5" s="196"/>
      <c r="P5" s="217" t="s">
        <v>12</v>
      </c>
      <c r="Q5" s="218"/>
      <c r="R5" s="195" t="s">
        <v>13</v>
      </c>
      <c r="S5" s="196"/>
      <c r="T5" s="119" t="s">
        <v>22</v>
      </c>
      <c r="U5" s="205" t="s">
        <v>14</v>
      </c>
      <c r="V5" s="206"/>
      <c r="W5" s="207"/>
    </row>
    <row r="6" spans="1:31" ht="27.75" customHeight="1" x14ac:dyDescent="0.2">
      <c r="A6" s="200"/>
      <c r="B6" s="202"/>
      <c r="C6" s="204"/>
      <c r="D6" s="228" t="s">
        <v>26</v>
      </c>
      <c r="E6" s="216"/>
      <c r="F6" s="215" t="s">
        <v>24</v>
      </c>
      <c r="G6" s="227"/>
      <c r="H6" s="228" t="s">
        <v>28</v>
      </c>
      <c r="I6" s="216"/>
      <c r="J6" s="228" t="s">
        <v>29</v>
      </c>
      <c r="K6" s="216"/>
      <c r="L6" s="228" t="s">
        <v>30</v>
      </c>
      <c r="M6" s="216"/>
      <c r="N6" s="228" t="s">
        <v>31</v>
      </c>
      <c r="O6" s="216"/>
      <c r="P6" s="215" t="s">
        <v>32</v>
      </c>
      <c r="Q6" s="216"/>
      <c r="R6" s="215" t="s">
        <v>33</v>
      </c>
      <c r="S6" s="216"/>
      <c r="T6" s="118">
        <v>-0.5</v>
      </c>
      <c r="U6" s="208"/>
      <c r="V6" s="209"/>
      <c r="W6" s="210"/>
    </row>
    <row r="7" spans="1:31" ht="12.75" customHeight="1" x14ac:dyDescent="0.2">
      <c r="A7" s="200"/>
      <c r="B7" s="202"/>
      <c r="C7" s="204"/>
      <c r="D7" s="76"/>
      <c r="E7" s="77"/>
      <c r="F7" s="76"/>
      <c r="G7" s="78"/>
      <c r="H7" s="79"/>
      <c r="I7" s="77"/>
      <c r="J7" s="76"/>
      <c r="K7" s="78"/>
      <c r="L7" s="79"/>
      <c r="M7" s="77"/>
      <c r="N7" s="76"/>
      <c r="O7" s="80"/>
      <c r="P7" s="79"/>
      <c r="Q7" s="80"/>
      <c r="R7" s="79"/>
      <c r="S7" s="78"/>
      <c r="T7" s="112"/>
      <c r="U7" s="79"/>
      <c r="V7" s="81"/>
      <c r="W7" s="82"/>
      <c r="X7" s="54"/>
    </row>
    <row r="8" spans="1:31" ht="12.75" customHeight="1" x14ac:dyDescent="0.2">
      <c r="A8" s="52"/>
      <c r="B8" s="65"/>
      <c r="C8" s="53"/>
      <c r="D8" s="83" t="s">
        <v>15</v>
      </c>
      <c r="E8" s="84" t="s">
        <v>16</v>
      </c>
      <c r="F8" s="83" t="s">
        <v>15</v>
      </c>
      <c r="G8" s="85" t="s">
        <v>16</v>
      </c>
      <c r="H8" s="86" t="s">
        <v>15</v>
      </c>
      <c r="I8" s="84" t="s">
        <v>16</v>
      </c>
      <c r="J8" s="83" t="s">
        <v>15</v>
      </c>
      <c r="K8" s="85" t="s">
        <v>16</v>
      </c>
      <c r="L8" s="86" t="s">
        <v>15</v>
      </c>
      <c r="M8" s="84" t="s">
        <v>16</v>
      </c>
      <c r="N8" s="83" t="s">
        <v>15</v>
      </c>
      <c r="O8" s="87" t="s">
        <v>16</v>
      </c>
      <c r="P8" s="86" t="s">
        <v>15</v>
      </c>
      <c r="Q8" s="84" t="s">
        <v>16</v>
      </c>
      <c r="R8" s="83" t="s">
        <v>15</v>
      </c>
      <c r="S8" s="85" t="s">
        <v>16</v>
      </c>
      <c r="T8" s="113"/>
      <c r="U8" s="86" t="s">
        <v>15</v>
      </c>
      <c r="V8" s="88" t="s">
        <v>17</v>
      </c>
      <c r="W8" s="89" t="s">
        <v>18</v>
      </c>
    </row>
    <row r="9" spans="1:31" ht="12.75" customHeight="1" thickBot="1" x14ac:dyDescent="0.25">
      <c r="A9" s="67"/>
      <c r="B9" s="70"/>
      <c r="C9" s="68"/>
      <c r="D9" s="74"/>
      <c r="E9" s="71"/>
      <c r="F9" s="74"/>
      <c r="G9" s="72"/>
      <c r="H9" s="74"/>
      <c r="I9" s="71"/>
      <c r="J9" s="74"/>
      <c r="K9" s="72"/>
      <c r="L9" s="74"/>
      <c r="M9" s="71"/>
      <c r="N9" s="74"/>
      <c r="O9" s="72"/>
      <c r="P9" s="74"/>
      <c r="Q9" s="71"/>
      <c r="R9" s="74"/>
      <c r="S9" s="72"/>
      <c r="T9" s="114"/>
      <c r="U9" s="111"/>
      <c r="V9" s="75"/>
      <c r="W9" s="73"/>
      <c r="AD9" s="108" t="s">
        <v>23</v>
      </c>
      <c r="AE9" s="109">
        <v>0.5</v>
      </c>
    </row>
    <row r="10" spans="1:31" s="11" customFormat="1" ht="15" customHeight="1" thickTop="1" x14ac:dyDescent="0.2">
      <c r="A10" s="64">
        <v>1</v>
      </c>
      <c r="B10" s="33"/>
      <c r="C10" s="120"/>
      <c r="D10" s="9"/>
      <c r="E10" s="34"/>
      <c r="F10" s="7"/>
      <c r="G10" s="66"/>
      <c r="H10" s="9"/>
      <c r="I10" s="34"/>
      <c r="J10" s="7"/>
      <c r="K10" s="35"/>
      <c r="L10" s="9"/>
      <c r="M10" s="34"/>
      <c r="N10" s="7"/>
      <c r="O10" s="35"/>
      <c r="P10" s="9"/>
      <c r="Q10" s="34"/>
      <c r="R10" s="7"/>
      <c r="S10" s="35"/>
      <c r="T10" s="115" t="str">
        <f t="shared" ref="T10:T49" si="0">IF( ISNUMBER(AE10)=TRUE,AE10,"")</f>
        <v/>
      </c>
      <c r="U10" s="36" t="str">
        <f t="shared" ref="U10:U49" si="1">IF(ISNUMBER(D10)=TRUE,SUM(D10,F10,H10,J10,L10,N10,P10,R10)-T10,"")</f>
        <v/>
      </c>
      <c r="V10" s="55" t="str">
        <f t="shared" ref="V10:V49" si="2">IF(ISNUMBER(E10)=TRUE,SUM(E10,G10,I10,K10,M10,O10,Q10,S10),"")</f>
        <v/>
      </c>
      <c r="W10" s="37" t="str">
        <f t="shared" ref="W10:W49" si="3">IF(ISNUMBER(AC10)=TRUE,AC10,"")</f>
        <v/>
      </c>
      <c r="X10" s="11" t="str">
        <f t="shared" ref="X10:X49" si="4">IF(ISNUMBER(W10)=TRUE,1,"")</f>
        <v/>
      </c>
      <c r="Y10" s="11" t="str">
        <f>IF(ISNUMBER(U10)=TRUE,U10,"")</f>
        <v/>
      </c>
      <c r="Z10" s="11" t="str">
        <f>IF(ISNUMBER(V10)=TRUE,V10,"")</f>
        <v/>
      </c>
      <c r="AA10" s="61">
        <f>MAX(E10,G10,I10,K10,M10,O10,Q10,S10)</f>
        <v>0</v>
      </c>
      <c r="AB10" s="11" t="str">
        <f>IF(ISNUMBER(Y10)=TRUE,Y10-Z10/100000-AA10/1000000000,"")</f>
        <v/>
      </c>
      <c r="AC10" s="11" t="str">
        <f t="shared" ref="AC10:AC49" si="5">IF(ISNUMBER(AB10)=TRUE,RANK(AB10,$AB$10:$AB$49,1),"")</f>
        <v/>
      </c>
      <c r="AD10" s="11" t="str">
        <f>IF(OR(ISNUMBER(D10)=TRUE,ISNUMBER(F10)=TRUE,ISNUMBER(H10)=TRUE,ISNUMBER(J10)=TRUE,ISNUMBER(L10)=TRUE,ISNUMBER(N10)=TRUE,ISNUMBER(P10)=TRUE,ISNUMBER(R10)=TRUE),MAX(D10,F10,H10,J10,L10,N10,P10,R10),"")</f>
        <v/>
      </c>
      <c r="AE10" s="11" t="str">
        <f>IF(ISNUMBER(AD10),AD10*50%,"")</f>
        <v/>
      </c>
    </row>
    <row r="11" spans="1:31" s="11" customFormat="1" ht="15" customHeight="1" x14ac:dyDescent="0.2">
      <c r="A11" s="12">
        <v>2</v>
      </c>
      <c r="B11" s="38"/>
      <c r="C11" s="39"/>
      <c r="D11" s="16"/>
      <c r="E11" s="40"/>
      <c r="F11" s="14"/>
      <c r="G11" s="41"/>
      <c r="H11" s="16"/>
      <c r="I11" s="40"/>
      <c r="J11" s="14"/>
      <c r="K11" s="41"/>
      <c r="L11" s="16"/>
      <c r="M11" s="40"/>
      <c r="N11" s="14"/>
      <c r="O11" s="41"/>
      <c r="P11" s="16"/>
      <c r="Q11" s="40"/>
      <c r="R11" s="14"/>
      <c r="S11" s="41"/>
      <c r="T11" s="115" t="str">
        <f t="shared" si="0"/>
        <v/>
      </c>
      <c r="U11" s="36" t="str">
        <f t="shared" si="1"/>
        <v/>
      </c>
      <c r="V11" s="55" t="str">
        <f t="shared" si="2"/>
        <v/>
      </c>
      <c r="W11" s="37" t="str">
        <f t="shared" si="3"/>
        <v/>
      </c>
      <c r="X11" s="11" t="str">
        <f t="shared" si="4"/>
        <v/>
      </c>
      <c r="Y11" s="11" t="str">
        <f t="shared" ref="Y11:Z49" si="6">IF(ISNUMBER(U11)=TRUE,U11,"")</f>
        <v/>
      </c>
      <c r="Z11" s="11" t="str">
        <f t="shared" si="6"/>
        <v/>
      </c>
      <c r="AA11" s="61">
        <f t="shared" ref="AA11:AA49" si="7">MAX(E11,G11,I11,K11,M11,O11,Q11,S11)</f>
        <v>0</v>
      </c>
      <c r="AB11" s="11" t="str">
        <f t="shared" ref="AB11:AB49" si="8">IF(ISNUMBER(Y11)=TRUE,Y11-Z11/100000-AA11/1000000000,"")</f>
        <v/>
      </c>
      <c r="AC11" s="11" t="str">
        <f t="shared" si="5"/>
        <v/>
      </c>
      <c r="AD11" s="11" t="str">
        <f t="shared" ref="AD11:AD49" si="9">IF(OR(ISNUMBER(D11)=TRUE,ISNUMBER(F11)=TRUE,ISNUMBER(H11)=TRUE,ISNUMBER(J11)=TRUE,ISNUMBER(L11)=TRUE,ISNUMBER(N11)=TRUE,ISNUMBER(P11)=TRUE,ISNUMBER(R11)=TRUE),MAX(D11,F11,H11,J11,L11,N11,P11,R11),"")</f>
        <v/>
      </c>
      <c r="AE11" s="11" t="str">
        <f t="shared" ref="AE11:AE49" si="10">IF(ISNUMBER(AD11),AD11*50%,"")</f>
        <v/>
      </c>
    </row>
    <row r="12" spans="1:31" s="11" customFormat="1" ht="15" customHeight="1" x14ac:dyDescent="0.2">
      <c r="A12" s="12">
        <v>3</v>
      </c>
      <c r="B12" s="38"/>
      <c r="C12" s="110"/>
      <c r="D12" s="16"/>
      <c r="E12" s="40"/>
      <c r="F12" s="14"/>
      <c r="G12" s="41"/>
      <c r="H12" s="16"/>
      <c r="I12" s="40"/>
      <c r="J12" s="14"/>
      <c r="K12" s="41"/>
      <c r="L12" s="16"/>
      <c r="M12" s="40"/>
      <c r="N12" s="14"/>
      <c r="O12" s="41"/>
      <c r="P12" s="16"/>
      <c r="Q12" s="40"/>
      <c r="R12" s="14"/>
      <c r="S12" s="41"/>
      <c r="T12" s="115" t="str">
        <f t="shared" si="0"/>
        <v/>
      </c>
      <c r="U12" s="36" t="str">
        <f t="shared" si="1"/>
        <v/>
      </c>
      <c r="V12" s="55" t="str">
        <f t="shared" si="2"/>
        <v/>
      </c>
      <c r="W12" s="37" t="str">
        <f t="shared" si="3"/>
        <v/>
      </c>
      <c r="X12" s="11" t="str">
        <f t="shared" si="4"/>
        <v/>
      </c>
      <c r="Y12" s="11" t="str">
        <f t="shared" si="6"/>
        <v/>
      </c>
      <c r="Z12" s="11" t="str">
        <f t="shared" si="6"/>
        <v/>
      </c>
      <c r="AA12" s="61">
        <f t="shared" si="7"/>
        <v>0</v>
      </c>
      <c r="AB12" s="11" t="str">
        <f t="shared" si="8"/>
        <v/>
      </c>
      <c r="AC12" s="11" t="str">
        <f t="shared" si="5"/>
        <v/>
      </c>
      <c r="AD12" s="11" t="str">
        <f t="shared" si="9"/>
        <v/>
      </c>
      <c r="AE12" s="11" t="str">
        <f t="shared" si="10"/>
        <v/>
      </c>
    </row>
    <row r="13" spans="1:31" s="11" customFormat="1" ht="15" customHeight="1" x14ac:dyDescent="0.2">
      <c r="A13" s="64">
        <v>4</v>
      </c>
      <c r="B13" s="38"/>
      <c r="C13" s="39"/>
      <c r="D13" s="16"/>
      <c r="E13" s="40"/>
      <c r="F13" s="14"/>
      <c r="G13" s="41"/>
      <c r="H13" s="16"/>
      <c r="I13" s="40"/>
      <c r="J13" s="14"/>
      <c r="K13" s="41"/>
      <c r="L13" s="16"/>
      <c r="M13" s="40"/>
      <c r="N13" s="14"/>
      <c r="O13" s="41"/>
      <c r="P13" s="16"/>
      <c r="Q13" s="40"/>
      <c r="R13" s="14"/>
      <c r="S13" s="41"/>
      <c r="T13" s="115" t="str">
        <f t="shared" si="0"/>
        <v/>
      </c>
      <c r="U13" s="36" t="str">
        <f t="shared" si="1"/>
        <v/>
      </c>
      <c r="V13" s="55" t="str">
        <f t="shared" si="2"/>
        <v/>
      </c>
      <c r="W13" s="37" t="str">
        <f t="shared" si="3"/>
        <v/>
      </c>
      <c r="X13" s="11" t="str">
        <f t="shared" si="4"/>
        <v/>
      </c>
      <c r="Y13" s="11" t="str">
        <f t="shared" si="6"/>
        <v/>
      </c>
      <c r="Z13" s="11" t="str">
        <f t="shared" si="6"/>
        <v/>
      </c>
      <c r="AA13" s="61">
        <f t="shared" si="7"/>
        <v>0</v>
      </c>
      <c r="AB13" s="11" t="str">
        <f t="shared" si="8"/>
        <v/>
      </c>
      <c r="AC13" s="11" t="str">
        <f t="shared" si="5"/>
        <v/>
      </c>
      <c r="AD13" s="11" t="str">
        <f t="shared" si="9"/>
        <v/>
      </c>
      <c r="AE13" s="11" t="str">
        <f t="shared" si="10"/>
        <v/>
      </c>
    </row>
    <row r="14" spans="1:31" s="11" customFormat="1" ht="15" customHeight="1" x14ac:dyDescent="0.2">
      <c r="A14" s="12">
        <v>5</v>
      </c>
      <c r="B14" s="38"/>
      <c r="C14" s="110"/>
      <c r="D14" s="16"/>
      <c r="E14" s="40"/>
      <c r="F14" s="14"/>
      <c r="G14" s="41"/>
      <c r="H14" s="16"/>
      <c r="I14" s="40"/>
      <c r="J14" s="14"/>
      <c r="K14" s="41"/>
      <c r="L14" s="16"/>
      <c r="M14" s="40"/>
      <c r="N14" s="14"/>
      <c r="O14" s="41"/>
      <c r="P14" s="16"/>
      <c r="Q14" s="40"/>
      <c r="R14" s="14"/>
      <c r="S14" s="41"/>
      <c r="T14" s="115" t="str">
        <f t="shared" si="0"/>
        <v/>
      </c>
      <c r="U14" s="36" t="str">
        <f t="shared" si="1"/>
        <v/>
      </c>
      <c r="V14" s="55" t="str">
        <f t="shared" si="2"/>
        <v/>
      </c>
      <c r="W14" s="37" t="str">
        <f t="shared" si="3"/>
        <v/>
      </c>
      <c r="X14" s="11" t="str">
        <f t="shared" si="4"/>
        <v/>
      </c>
      <c r="Y14" s="11" t="str">
        <f t="shared" si="6"/>
        <v/>
      </c>
      <c r="Z14" s="11" t="str">
        <f t="shared" si="6"/>
        <v/>
      </c>
      <c r="AA14" s="61">
        <f t="shared" si="7"/>
        <v>0</v>
      </c>
      <c r="AB14" s="11" t="str">
        <f t="shared" si="8"/>
        <v/>
      </c>
      <c r="AC14" s="11" t="str">
        <f t="shared" si="5"/>
        <v/>
      </c>
      <c r="AD14" s="11" t="str">
        <f t="shared" si="9"/>
        <v/>
      </c>
      <c r="AE14" s="11" t="str">
        <f t="shared" si="10"/>
        <v/>
      </c>
    </row>
    <row r="15" spans="1:31" s="11" customFormat="1" ht="15" customHeight="1" x14ac:dyDescent="0.2">
      <c r="A15" s="12">
        <v>6</v>
      </c>
      <c r="B15" s="38"/>
      <c r="C15" s="39"/>
      <c r="D15" s="16"/>
      <c r="E15" s="40"/>
      <c r="F15" s="14"/>
      <c r="G15" s="41"/>
      <c r="H15" s="16"/>
      <c r="I15" s="40"/>
      <c r="J15" s="14"/>
      <c r="K15" s="41"/>
      <c r="L15" s="16"/>
      <c r="M15" s="40"/>
      <c r="N15" s="14"/>
      <c r="O15" s="41"/>
      <c r="P15" s="16"/>
      <c r="Q15" s="40"/>
      <c r="R15" s="14"/>
      <c r="S15" s="41"/>
      <c r="T15" s="115" t="str">
        <f t="shared" si="0"/>
        <v/>
      </c>
      <c r="U15" s="36" t="str">
        <f t="shared" si="1"/>
        <v/>
      </c>
      <c r="V15" s="55" t="str">
        <f t="shared" si="2"/>
        <v/>
      </c>
      <c r="W15" s="37" t="str">
        <f t="shared" si="3"/>
        <v/>
      </c>
      <c r="X15" s="11" t="str">
        <f t="shared" si="4"/>
        <v/>
      </c>
      <c r="Y15" s="11" t="str">
        <f t="shared" si="6"/>
        <v/>
      </c>
      <c r="Z15" s="11" t="str">
        <f t="shared" si="6"/>
        <v/>
      </c>
      <c r="AA15" s="61">
        <f t="shared" si="7"/>
        <v>0</v>
      </c>
      <c r="AB15" s="11" t="str">
        <f t="shared" si="8"/>
        <v/>
      </c>
      <c r="AC15" s="11" t="str">
        <f t="shared" si="5"/>
        <v/>
      </c>
      <c r="AD15" s="11" t="str">
        <f t="shared" si="9"/>
        <v/>
      </c>
      <c r="AE15" s="11" t="str">
        <f t="shared" si="10"/>
        <v/>
      </c>
    </row>
    <row r="16" spans="1:31" s="11" customFormat="1" ht="15" customHeight="1" x14ac:dyDescent="0.2">
      <c r="A16" s="64">
        <v>7</v>
      </c>
      <c r="B16" s="38"/>
      <c r="C16" s="39"/>
      <c r="D16" s="16"/>
      <c r="E16" s="40"/>
      <c r="F16" s="14"/>
      <c r="G16" s="41"/>
      <c r="H16" s="16"/>
      <c r="I16" s="40"/>
      <c r="J16" s="14"/>
      <c r="K16" s="41"/>
      <c r="L16" s="16"/>
      <c r="M16" s="40"/>
      <c r="N16" s="14"/>
      <c r="O16" s="41"/>
      <c r="P16" s="16"/>
      <c r="Q16" s="40"/>
      <c r="R16" s="14"/>
      <c r="S16" s="41"/>
      <c r="T16" s="115" t="str">
        <f t="shared" si="0"/>
        <v/>
      </c>
      <c r="U16" s="36" t="str">
        <f t="shared" si="1"/>
        <v/>
      </c>
      <c r="V16" s="55" t="str">
        <f t="shared" si="2"/>
        <v/>
      </c>
      <c r="W16" s="37" t="str">
        <f t="shared" si="3"/>
        <v/>
      </c>
      <c r="X16" s="11" t="str">
        <f t="shared" si="4"/>
        <v/>
      </c>
      <c r="Y16" s="11" t="str">
        <f t="shared" si="6"/>
        <v/>
      </c>
      <c r="Z16" s="11" t="str">
        <f t="shared" si="6"/>
        <v/>
      </c>
      <c r="AA16" s="61">
        <f t="shared" si="7"/>
        <v>0</v>
      </c>
      <c r="AB16" s="11" t="str">
        <f t="shared" si="8"/>
        <v/>
      </c>
      <c r="AC16" s="11" t="str">
        <f t="shared" si="5"/>
        <v/>
      </c>
      <c r="AD16" s="11" t="str">
        <f t="shared" si="9"/>
        <v/>
      </c>
      <c r="AE16" s="11" t="str">
        <f t="shared" si="10"/>
        <v/>
      </c>
    </row>
    <row r="17" spans="1:31" s="11" customFormat="1" ht="15" customHeight="1" x14ac:dyDescent="0.2">
      <c r="A17" s="12">
        <v>8</v>
      </c>
      <c r="B17" s="38"/>
      <c r="C17" s="39"/>
      <c r="D17" s="16"/>
      <c r="E17" s="40"/>
      <c r="F17" s="14"/>
      <c r="G17" s="41"/>
      <c r="H17" s="16"/>
      <c r="I17" s="40"/>
      <c r="J17" s="14"/>
      <c r="K17" s="41"/>
      <c r="L17" s="16"/>
      <c r="M17" s="40"/>
      <c r="N17" s="14"/>
      <c r="O17" s="41"/>
      <c r="P17" s="16"/>
      <c r="Q17" s="40"/>
      <c r="R17" s="14"/>
      <c r="S17" s="41"/>
      <c r="T17" s="115" t="str">
        <f t="shared" si="0"/>
        <v/>
      </c>
      <c r="U17" s="36" t="str">
        <f t="shared" si="1"/>
        <v/>
      </c>
      <c r="V17" s="55" t="str">
        <f t="shared" si="2"/>
        <v/>
      </c>
      <c r="W17" s="37" t="str">
        <f t="shared" si="3"/>
        <v/>
      </c>
      <c r="X17" s="11" t="str">
        <f t="shared" si="4"/>
        <v/>
      </c>
      <c r="Y17" s="11" t="str">
        <f t="shared" si="6"/>
        <v/>
      </c>
      <c r="Z17" s="11" t="str">
        <f t="shared" si="6"/>
        <v/>
      </c>
      <c r="AA17" s="61">
        <f t="shared" si="7"/>
        <v>0</v>
      </c>
      <c r="AB17" s="11" t="str">
        <f t="shared" si="8"/>
        <v/>
      </c>
      <c r="AC17" s="11" t="str">
        <f t="shared" si="5"/>
        <v/>
      </c>
      <c r="AD17" s="11" t="str">
        <f t="shared" si="9"/>
        <v/>
      </c>
      <c r="AE17" s="11" t="str">
        <f t="shared" si="10"/>
        <v/>
      </c>
    </row>
    <row r="18" spans="1:31" s="11" customFormat="1" ht="15" customHeight="1" x14ac:dyDescent="0.2">
      <c r="A18" s="12">
        <v>9</v>
      </c>
      <c r="B18" s="38"/>
      <c r="C18" s="39"/>
      <c r="D18" s="16"/>
      <c r="E18" s="40"/>
      <c r="F18" s="14"/>
      <c r="G18" s="41"/>
      <c r="H18" s="16"/>
      <c r="I18" s="40"/>
      <c r="J18" s="14"/>
      <c r="K18" s="41"/>
      <c r="L18" s="16"/>
      <c r="M18" s="40"/>
      <c r="N18" s="14"/>
      <c r="O18" s="41"/>
      <c r="P18" s="16"/>
      <c r="Q18" s="40"/>
      <c r="R18" s="14"/>
      <c r="S18" s="41"/>
      <c r="T18" s="115" t="str">
        <f t="shared" si="0"/>
        <v/>
      </c>
      <c r="U18" s="36" t="str">
        <f t="shared" si="1"/>
        <v/>
      </c>
      <c r="V18" s="55" t="str">
        <f t="shared" si="2"/>
        <v/>
      </c>
      <c r="W18" s="37" t="str">
        <f t="shared" si="3"/>
        <v/>
      </c>
      <c r="X18" s="11" t="str">
        <f t="shared" si="4"/>
        <v/>
      </c>
      <c r="Y18" s="11" t="str">
        <f t="shared" si="6"/>
        <v/>
      </c>
      <c r="Z18" s="11" t="str">
        <f t="shared" si="6"/>
        <v/>
      </c>
      <c r="AA18" s="61">
        <f t="shared" si="7"/>
        <v>0</v>
      </c>
      <c r="AB18" s="11" t="str">
        <f t="shared" si="8"/>
        <v/>
      </c>
      <c r="AC18" s="11" t="str">
        <f t="shared" si="5"/>
        <v/>
      </c>
      <c r="AD18" s="11" t="str">
        <f t="shared" si="9"/>
        <v/>
      </c>
      <c r="AE18" s="11" t="str">
        <f t="shared" si="10"/>
        <v/>
      </c>
    </row>
    <row r="19" spans="1:31" s="11" customFormat="1" ht="15" customHeight="1" x14ac:dyDescent="0.2">
      <c r="A19" s="64">
        <v>10</v>
      </c>
      <c r="B19" s="38"/>
      <c r="C19" s="39"/>
      <c r="D19" s="16"/>
      <c r="E19" s="40"/>
      <c r="F19" s="14"/>
      <c r="G19" s="41"/>
      <c r="H19" s="16"/>
      <c r="I19" s="40"/>
      <c r="J19" s="14"/>
      <c r="K19" s="41"/>
      <c r="L19" s="16"/>
      <c r="M19" s="40"/>
      <c r="N19" s="14"/>
      <c r="O19" s="41"/>
      <c r="P19" s="16"/>
      <c r="Q19" s="40"/>
      <c r="R19" s="14"/>
      <c r="S19" s="41"/>
      <c r="T19" s="115" t="str">
        <f t="shared" si="0"/>
        <v/>
      </c>
      <c r="U19" s="36" t="str">
        <f t="shared" si="1"/>
        <v/>
      </c>
      <c r="V19" s="55" t="str">
        <f t="shared" si="2"/>
        <v/>
      </c>
      <c r="W19" s="37" t="str">
        <f t="shared" si="3"/>
        <v/>
      </c>
      <c r="X19" s="11" t="str">
        <f t="shared" si="4"/>
        <v/>
      </c>
      <c r="Y19" s="11" t="str">
        <f t="shared" si="6"/>
        <v/>
      </c>
      <c r="Z19" s="11" t="str">
        <f t="shared" si="6"/>
        <v/>
      </c>
      <c r="AA19" s="61">
        <f t="shared" si="7"/>
        <v>0</v>
      </c>
      <c r="AB19" s="11" t="str">
        <f t="shared" si="8"/>
        <v/>
      </c>
      <c r="AC19" s="11" t="str">
        <f t="shared" si="5"/>
        <v/>
      </c>
      <c r="AD19" s="11" t="str">
        <f t="shared" si="9"/>
        <v/>
      </c>
      <c r="AE19" s="11" t="str">
        <f t="shared" si="10"/>
        <v/>
      </c>
    </row>
    <row r="20" spans="1:31" s="11" customFormat="1" ht="15" customHeight="1" x14ac:dyDescent="0.2">
      <c r="A20" s="12">
        <v>11</v>
      </c>
      <c r="B20" s="38"/>
      <c r="C20" s="39"/>
      <c r="D20" s="16"/>
      <c r="E20" s="40"/>
      <c r="F20" s="14"/>
      <c r="G20" s="41"/>
      <c r="H20" s="16"/>
      <c r="I20" s="40"/>
      <c r="J20" s="14"/>
      <c r="K20" s="41"/>
      <c r="L20" s="16"/>
      <c r="M20" s="40"/>
      <c r="N20" s="14"/>
      <c r="O20" s="41"/>
      <c r="P20" s="16"/>
      <c r="Q20" s="40"/>
      <c r="R20" s="14"/>
      <c r="S20" s="41"/>
      <c r="T20" s="115" t="str">
        <f t="shared" si="0"/>
        <v/>
      </c>
      <c r="U20" s="36" t="str">
        <f t="shared" si="1"/>
        <v/>
      </c>
      <c r="V20" s="55" t="str">
        <f t="shared" si="2"/>
        <v/>
      </c>
      <c r="W20" s="37" t="str">
        <f t="shared" si="3"/>
        <v/>
      </c>
      <c r="X20" s="11" t="str">
        <f t="shared" si="4"/>
        <v/>
      </c>
      <c r="Y20" s="11" t="str">
        <f t="shared" si="6"/>
        <v/>
      </c>
      <c r="Z20" s="11" t="str">
        <f t="shared" si="6"/>
        <v/>
      </c>
      <c r="AA20" s="61">
        <f t="shared" si="7"/>
        <v>0</v>
      </c>
      <c r="AB20" s="11" t="str">
        <f t="shared" si="8"/>
        <v/>
      </c>
      <c r="AC20" s="11" t="str">
        <f t="shared" si="5"/>
        <v/>
      </c>
      <c r="AD20" s="11" t="str">
        <f t="shared" si="9"/>
        <v/>
      </c>
      <c r="AE20" s="11" t="str">
        <f t="shared" si="10"/>
        <v/>
      </c>
    </row>
    <row r="21" spans="1:31" s="11" customFormat="1" ht="15" customHeight="1" x14ac:dyDescent="0.2">
      <c r="A21" s="12">
        <v>12</v>
      </c>
      <c r="B21" s="38"/>
      <c r="C21" s="39"/>
      <c r="D21" s="16"/>
      <c r="E21" s="40"/>
      <c r="F21" s="14"/>
      <c r="G21" s="41"/>
      <c r="H21" s="16"/>
      <c r="I21" s="40"/>
      <c r="J21" s="14"/>
      <c r="K21" s="41"/>
      <c r="L21" s="16"/>
      <c r="M21" s="40"/>
      <c r="N21" s="14"/>
      <c r="O21" s="41"/>
      <c r="P21" s="16"/>
      <c r="Q21" s="40"/>
      <c r="R21" s="14"/>
      <c r="S21" s="41"/>
      <c r="T21" s="115" t="str">
        <f t="shared" si="0"/>
        <v/>
      </c>
      <c r="U21" s="36" t="str">
        <f t="shared" si="1"/>
        <v/>
      </c>
      <c r="V21" s="55" t="str">
        <f t="shared" si="2"/>
        <v/>
      </c>
      <c r="W21" s="37" t="str">
        <f t="shared" si="3"/>
        <v/>
      </c>
      <c r="X21" s="11" t="str">
        <f t="shared" si="4"/>
        <v/>
      </c>
      <c r="Y21" s="11" t="str">
        <f t="shared" si="6"/>
        <v/>
      </c>
      <c r="Z21" s="11" t="str">
        <f t="shared" si="6"/>
        <v/>
      </c>
      <c r="AA21" s="61">
        <f t="shared" si="7"/>
        <v>0</v>
      </c>
      <c r="AB21" s="11" t="str">
        <f t="shared" si="8"/>
        <v/>
      </c>
      <c r="AC21" s="11" t="str">
        <f t="shared" si="5"/>
        <v/>
      </c>
      <c r="AD21" s="11" t="str">
        <f t="shared" si="9"/>
        <v/>
      </c>
      <c r="AE21" s="11" t="str">
        <f t="shared" si="10"/>
        <v/>
      </c>
    </row>
    <row r="22" spans="1:31" ht="15" customHeight="1" x14ac:dyDescent="0.2">
      <c r="A22" s="64">
        <v>13</v>
      </c>
      <c r="B22" s="38"/>
      <c r="C22" s="39"/>
      <c r="D22" s="16"/>
      <c r="E22" s="40"/>
      <c r="F22" s="14"/>
      <c r="G22" s="41"/>
      <c r="H22" s="16"/>
      <c r="I22" s="40"/>
      <c r="J22" s="14"/>
      <c r="K22" s="41"/>
      <c r="L22" s="16"/>
      <c r="M22" s="40"/>
      <c r="N22" s="14"/>
      <c r="O22" s="41"/>
      <c r="P22" s="16"/>
      <c r="Q22" s="40"/>
      <c r="R22" s="14"/>
      <c r="S22" s="41"/>
      <c r="T22" s="115" t="str">
        <f t="shared" si="0"/>
        <v/>
      </c>
      <c r="U22" s="36" t="str">
        <f t="shared" si="1"/>
        <v/>
      </c>
      <c r="V22" s="55" t="str">
        <f t="shared" si="2"/>
        <v/>
      </c>
      <c r="W22" s="37" t="str">
        <f t="shared" si="3"/>
        <v/>
      </c>
      <c r="X22" s="11" t="str">
        <f t="shared" si="4"/>
        <v/>
      </c>
      <c r="Y22" s="11" t="str">
        <f t="shared" si="6"/>
        <v/>
      </c>
      <c r="Z22" s="11" t="str">
        <f t="shared" si="6"/>
        <v/>
      </c>
      <c r="AA22" s="61">
        <f t="shared" si="7"/>
        <v>0</v>
      </c>
      <c r="AB22" s="11" t="str">
        <f t="shared" si="8"/>
        <v/>
      </c>
      <c r="AC22" s="11" t="str">
        <f t="shared" si="5"/>
        <v/>
      </c>
      <c r="AD22" s="11" t="str">
        <f t="shared" si="9"/>
        <v/>
      </c>
      <c r="AE22" s="11" t="str">
        <f t="shared" si="10"/>
        <v/>
      </c>
    </row>
    <row r="23" spans="1:31" ht="15.75" customHeight="1" x14ac:dyDescent="0.2">
      <c r="A23" s="12">
        <v>14</v>
      </c>
      <c r="B23" s="38"/>
      <c r="C23" s="39"/>
      <c r="D23" s="16"/>
      <c r="E23" s="40"/>
      <c r="F23" s="14"/>
      <c r="G23" s="41"/>
      <c r="H23" s="16"/>
      <c r="I23" s="40"/>
      <c r="J23" s="14"/>
      <c r="K23" s="41"/>
      <c r="L23" s="16"/>
      <c r="M23" s="40"/>
      <c r="N23" s="14"/>
      <c r="O23" s="41"/>
      <c r="P23" s="16"/>
      <c r="Q23" s="40"/>
      <c r="R23" s="14"/>
      <c r="S23" s="41"/>
      <c r="T23" s="115" t="str">
        <f t="shared" si="0"/>
        <v/>
      </c>
      <c r="U23" s="36" t="str">
        <f t="shared" si="1"/>
        <v/>
      </c>
      <c r="V23" s="55" t="str">
        <f t="shared" si="2"/>
        <v/>
      </c>
      <c r="W23" s="37" t="str">
        <f t="shared" si="3"/>
        <v/>
      </c>
      <c r="X23" s="11" t="str">
        <f t="shared" si="4"/>
        <v/>
      </c>
      <c r="Y23" s="11" t="str">
        <f t="shared" si="6"/>
        <v/>
      </c>
      <c r="Z23" s="11" t="str">
        <f t="shared" si="6"/>
        <v/>
      </c>
      <c r="AA23" s="61">
        <f t="shared" si="7"/>
        <v>0</v>
      </c>
      <c r="AB23" s="11" t="str">
        <f t="shared" si="8"/>
        <v/>
      </c>
      <c r="AC23" s="11" t="str">
        <f t="shared" si="5"/>
        <v/>
      </c>
      <c r="AD23" s="11" t="str">
        <f t="shared" si="9"/>
        <v/>
      </c>
      <c r="AE23" s="11" t="str">
        <f t="shared" si="10"/>
        <v/>
      </c>
    </row>
    <row r="24" spans="1:31" ht="16.5" x14ac:dyDescent="0.2">
      <c r="A24" s="12">
        <v>15</v>
      </c>
      <c r="B24" s="38"/>
      <c r="C24" s="110"/>
      <c r="D24" s="16"/>
      <c r="E24" s="40"/>
      <c r="F24" s="14"/>
      <c r="G24" s="41"/>
      <c r="H24" s="16"/>
      <c r="I24" s="40"/>
      <c r="J24" s="14"/>
      <c r="K24" s="41"/>
      <c r="L24" s="16"/>
      <c r="M24" s="40"/>
      <c r="N24" s="14"/>
      <c r="O24" s="41"/>
      <c r="P24" s="16"/>
      <c r="Q24" s="40"/>
      <c r="R24" s="14"/>
      <c r="S24" s="41"/>
      <c r="T24" s="115" t="str">
        <f t="shared" si="0"/>
        <v/>
      </c>
      <c r="U24" s="36" t="str">
        <f t="shared" si="1"/>
        <v/>
      </c>
      <c r="V24" s="55" t="str">
        <f t="shared" si="2"/>
        <v/>
      </c>
      <c r="W24" s="37" t="str">
        <f t="shared" si="3"/>
        <v/>
      </c>
      <c r="X24" s="11" t="str">
        <f t="shared" si="4"/>
        <v/>
      </c>
      <c r="Y24" s="11" t="str">
        <f t="shared" si="6"/>
        <v/>
      </c>
      <c r="Z24" s="11" t="str">
        <f t="shared" si="6"/>
        <v/>
      </c>
      <c r="AA24" s="61">
        <f t="shared" si="7"/>
        <v>0</v>
      </c>
      <c r="AB24" s="11" t="str">
        <f t="shared" si="8"/>
        <v/>
      </c>
      <c r="AC24" s="11" t="str">
        <f t="shared" si="5"/>
        <v/>
      </c>
      <c r="AD24" s="11" t="str">
        <f t="shared" si="9"/>
        <v/>
      </c>
      <c r="AE24" s="11" t="str">
        <f t="shared" si="10"/>
        <v/>
      </c>
    </row>
    <row r="25" spans="1:31" ht="16.5" x14ac:dyDescent="0.2">
      <c r="A25" s="64">
        <v>16</v>
      </c>
      <c r="B25" s="38"/>
      <c r="C25" s="39"/>
      <c r="D25" s="16"/>
      <c r="E25" s="40"/>
      <c r="F25" s="14"/>
      <c r="G25" s="41"/>
      <c r="H25" s="16"/>
      <c r="I25" s="40"/>
      <c r="J25" s="14"/>
      <c r="K25" s="41"/>
      <c r="L25" s="16"/>
      <c r="M25" s="40"/>
      <c r="N25" s="14"/>
      <c r="O25" s="41"/>
      <c r="P25" s="16"/>
      <c r="Q25" s="40"/>
      <c r="R25" s="14"/>
      <c r="S25" s="41"/>
      <c r="T25" s="115" t="str">
        <f t="shared" si="0"/>
        <v/>
      </c>
      <c r="U25" s="36" t="str">
        <f t="shared" si="1"/>
        <v/>
      </c>
      <c r="V25" s="55" t="str">
        <f t="shared" si="2"/>
        <v/>
      </c>
      <c r="W25" s="37" t="str">
        <f t="shared" si="3"/>
        <v/>
      </c>
      <c r="X25" s="11" t="str">
        <f t="shared" si="4"/>
        <v/>
      </c>
      <c r="Y25" s="11" t="str">
        <f t="shared" si="6"/>
        <v/>
      </c>
      <c r="Z25" s="11" t="str">
        <f t="shared" si="6"/>
        <v/>
      </c>
      <c r="AA25" s="61">
        <f t="shared" si="7"/>
        <v>0</v>
      </c>
      <c r="AB25" s="11" t="str">
        <f t="shared" si="8"/>
        <v/>
      </c>
      <c r="AC25" s="11" t="str">
        <f t="shared" si="5"/>
        <v/>
      </c>
      <c r="AD25" s="11" t="str">
        <f t="shared" si="9"/>
        <v/>
      </c>
      <c r="AE25" s="11" t="str">
        <f t="shared" si="10"/>
        <v/>
      </c>
    </row>
    <row r="26" spans="1:31" ht="16.5" x14ac:dyDescent="0.2">
      <c r="A26" s="12">
        <v>17</v>
      </c>
      <c r="B26" s="38"/>
      <c r="C26" s="39"/>
      <c r="D26" s="16"/>
      <c r="E26" s="40"/>
      <c r="F26" s="14"/>
      <c r="G26" s="41"/>
      <c r="H26" s="16"/>
      <c r="I26" s="40"/>
      <c r="J26" s="14"/>
      <c r="K26" s="41"/>
      <c r="L26" s="16"/>
      <c r="M26" s="40"/>
      <c r="N26" s="14"/>
      <c r="O26" s="41"/>
      <c r="P26" s="16"/>
      <c r="Q26" s="40"/>
      <c r="R26" s="14"/>
      <c r="S26" s="41"/>
      <c r="T26" s="115" t="str">
        <f t="shared" si="0"/>
        <v/>
      </c>
      <c r="U26" s="36" t="str">
        <f t="shared" si="1"/>
        <v/>
      </c>
      <c r="V26" s="55" t="str">
        <f t="shared" si="2"/>
        <v/>
      </c>
      <c r="W26" s="37" t="str">
        <f t="shared" si="3"/>
        <v/>
      </c>
      <c r="X26" s="11" t="str">
        <f t="shared" si="4"/>
        <v/>
      </c>
      <c r="Y26" s="11" t="str">
        <f t="shared" si="6"/>
        <v/>
      </c>
      <c r="Z26" s="11" t="str">
        <f t="shared" si="6"/>
        <v/>
      </c>
      <c r="AA26" s="61">
        <f t="shared" si="7"/>
        <v>0</v>
      </c>
      <c r="AB26" s="11" t="str">
        <f t="shared" si="8"/>
        <v/>
      </c>
      <c r="AC26" s="11" t="str">
        <f t="shared" si="5"/>
        <v/>
      </c>
      <c r="AD26" s="11" t="str">
        <f t="shared" si="9"/>
        <v/>
      </c>
      <c r="AE26" s="11" t="str">
        <f t="shared" si="10"/>
        <v/>
      </c>
    </row>
    <row r="27" spans="1:31" ht="16.5" x14ac:dyDescent="0.2">
      <c r="A27" s="12">
        <v>18</v>
      </c>
      <c r="B27" s="38"/>
      <c r="C27" s="39"/>
      <c r="D27" s="16"/>
      <c r="E27" s="40"/>
      <c r="F27" s="14"/>
      <c r="G27" s="41"/>
      <c r="H27" s="16"/>
      <c r="I27" s="40"/>
      <c r="J27" s="14"/>
      <c r="K27" s="41"/>
      <c r="L27" s="16"/>
      <c r="M27" s="40"/>
      <c r="N27" s="14"/>
      <c r="O27" s="41"/>
      <c r="P27" s="16"/>
      <c r="Q27" s="40"/>
      <c r="R27" s="14"/>
      <c r="S27" s="41"/>
      <c r="T27" s="115" t="str">
        <f t="shared" si="0"/>
        <v/>
      </c>
      <c r="U27" s="36" t="str">
        <f t="shared" si="1"/>
        <v/>
      </c>
      <c r="V27" s="55" t="str">
        <f t="shared" si="2"/>
        <v/>
      </c>
      <c r="W27" s="37" t="str">
        <f t="shared" si="3"/>
        <v/>
      </c>
      <c r="X27" s="11" t="str">
        <f t="shared" si="4"/>
        <v/>
      </c>
      <c r="Y27" s="11" t="str">
        <f t="shared" si="6"/>
        <v/>
      </c>
      <c r="Z27" s="11" t="str">
        <f t="shared" si="6"/>
        <v/>
      </c>
      <c r="AA27" s="61">
        <f t="shared" si="7"/>
        <v>0</v>
      </c>
      <c r="AB27" s="11" t="str">
        <f t="shared" si="8"/>
        <v/>
      </c>
      <c r="AC27" s="11" t="str">
        <f t="shared" si="5"/>
        <v/>
      </c>
      <c r="AD27" s="11" t="str">
        <f t="shared" si="9"/>
        <v/>
      </c>
      <c r="AE27" s="11" t="str">
        <f t="shared" si="10"/>
        <v/>
      </c>
    </row>
    <row r="28" spans="1:31" ht="16.5" x14ac:dyDescent="0.2">
      <c r="A28" s="64">
        <v>19</v>
      </c>
      <c r="B28" s="38"/>
      <c r="C28" s="39"/>
      <c r="D28" s="16"/>
      <c r="E28" s="40"/>
      <c r="F28" s="14"/>
      <c r="G28" s="41"/>
      <c r="H28" s="16"/>
      <c r="I28" s="40"/>
      <c r="J28" s="14"/>
      <c r="K28" s="41"/>
      <c r="L28" s="16"/>
      <c r="M28" s="40"/>
      <c r="N28" s="14"/>
      <c r="O28" s="41"/>
      <c r="P28" s="16"/>
      <c r="Q28" s="40"/>
      <c r="R28" s="14"/>
      <c r="S28" s="41"/>
      <c r="T28" s="115" t="str">
        <f t="shared" si="0"/>
        <v/>
      </c>
      <c r="U28" s="36" t="str">
        <f t="shared" si="1"/>
        <v/>
      </c>
      <c r="V28" s="55" t="str">
        <f t="shared" si="2"/>
        <v/>
      </c>
      <c r="W28" s="37" t="str">
        <f t="shared" si="3"/>
        <v/>
      </c>
      <c r="X28" s="11" t="str">
        <f t="shared" si="4"/>
        <v/>
      </c>
      <c r="Y28" s="11" t="str">
        <f t="shared" si="6"/>
        <v/>
      </c>
      <c r="Z28" s="11" t="str">
        <f t="shared" si="6"/>
        <v/>
      </c>
      <c r="AA28" s="61">
        <f t="shared" si="7"/>
        <v>0</v>
      </c>
      <c r="AB28" s="11" t="str">
        <f t="shared" si="8"/>
        <v/>
      </c>
      <c r="AC28" s="11" t="str">
        <f t="shared" si="5"/>
        <v/>
      </c>
      <c r="AD28" s="11" t="str">
        <f t="shared" si="9"/>
        <v/>
      </c>
      <c r="AE28" s="11" t="str">
        <f t="shared" si="10"/>
        <v/>
      </c>
    </row>
    <row r="29" spans="1:31" ht="16.5" x14ac:dyDescent="0.2">
      <c r="A29" s="12">
        <v>20</v>
      </c>
      <c r="B29" s="38"/>
      <c r="C29" s="39"/>
      <c r="D29" s="16"/>
      <c r="E29" s="40"/>
      <c r="F29" s="14"/>
      <c r="G29" s="41"/>
      <c r="H29" s="16"/>
      <c r="I29" s="40"/>
      <c r="J29" s="14"/>
      <c r="K29" s="41"/>
      <c r="L29" s="16"/>
      <c r="M29" s="40"/>
      <c r="N29" s="14"/>
      <c r="O29" s="41"/>
      <c r="P29" s="16"/>
      <c r="Q29" s="40"/>
      <c r="R29" s="14"/>
      <c r="S29" s="41"/>
      <c r="T29" s="115" t="str">
        <f t="shared" si="0"/>
        <v/>
      </c>
      <c r="U29" s="36" t="str">
        <f t="shared" si="1"/>
        <v/>
      </c>
      <c r="V29" s="55" t="str">
        <f t="shared" si="2"/>
        <v/>
      </c>
      <c r="W29" s="37" t="str">
        <f t="shared" si="3"/>
        <v/>
      </c>
      <c r="X29" s="11" t="str">
        <f t="shared" si="4"/>
        <v/>
      </c>
      <c r="Y29" s="11" t="str">
        <f t="shared" si="6"/>
        <v/>
      </c>
      <c r="Z29" s="11" t="str">
        <f t="shared" si="6"/>
        <v/>
      </c>
      <c r="AA29" s="61">
        <f t="shared" si="7"/>
        <v>0</v>
      </c>
      <c r="AB29" s="11" t="str">
        <f t="shared" si="8"/>
        <v/>
      </c>
      <c r="AC29" s="11" t="str">
        <f t="shared" si="5"/>
        <v/>
      </c>
      <c r="AD29" s="11" t="str">
        <f t="shared" si="9"/>
        <v/>
      </c>
      <c r="AE29" s="11" t="str">
        <f t="shared" si="10"/>
        <v/>
      </c>
    </row>
    <row r="30" spans="1:31" ht="16.5" x14ac:dyDescent="0.2">
      <c r="A30" s="12">
        <v>21</v>
      </c>
      <c r="B30" s="38"/>
      <c r="C30" s="39"/>
      <c r="D30" s="16"/>
      <c r="E30" s="40"/>
      <c r="F30" s="14"/>
      <c r="G30" s="41"/>
      <c r="H30" s="16"/>
      <c r="I30" s="40"/>
      <c r="J30" s="14"/>
      <c r="K30" s="41"/>
      <c r="L30" s="16"/>
      <c r="M30" s="40"/>
      <c r="N30" s="14"/>
      <c r="O30" s="41"/>
      <c r="P30" s="16"/>
      <c r="Q30" s="40"/>
      <c r="R30" s="14"/>
      <c r="S30" s="41"/>
      <c r="T30" s="115" t="str">
        <f t="shared" si="0"/>
        <v/>
      </c>
      <c r="U30" s="36" t="str">
        <f t="shared" si="1"/>
        <v/>
      </c>
      <c r="V30" s="55" t="str">
        <f t="shared" si="2"/>
        <v/>
      </c>
      <c r="W30" s="37" t="str">
        <f t="shared" si="3"/>
        <v/>
      </c>
      <c r="X30" s="11" t="str">
        <f t="shared" si="4"/>
        <v/>
      </c>
      <c r="Y30" s="11" t="str">
        <f t="shared" si="6"/>
        <v/>
      </c>
      <c r="Z30" s="11" t="str">
        <f t="shared" si="6"/>
        <v/>
      </c>
      <c r="AA30" s="61">
        <f t="shared" si="7"/>
        <v>0</v>
      </c>
      <c r="AB30" s="11" t="str">
        <f t="shared" si="8"/>
        <v/>
      </c>
      <c r="AC30" s="11" t="str">
        <f t="shared" si="5"/>
        <v/>
      </c>
      <c r="AD30" s="11" t="str">
        <f t="shared" si="9"/>
        <v/>
      </c>
      <c r="AE30" s="11" t="str">
        <f t="shared" si="10"/>
        <v/>
      </c>
    </row>
    <row r="31" spans="1:31" ht="16.5" x14ac:dyDescent="0.2">
      <c r="A31" s="64">
        <v>22</v>
      </c>
      <c r="B31" s="38"/>
      <c r="C31" s="39"/>
      <c r="D31" s="16"/>
      <c r="E31" s="40"/>
      <c r="F31" s="14"/>
      <c r="G31" s="41"/>
      <c r="H31" s="16"/>
      <c r="I31" s="40"/>
      <c r="J31" s="14"/>
      <c r="K31" s="41"/>
      <c r="L31" s="16"/>
      <c r="M31" s="40"/>
      <c r="N31" s="14"/>
      <c r="O31" s="41"/>
      <c r="P31" s="16"/>
      <c r="Q31" s="40"/>
      <c r="R31" s="14"/>
      <c r="S31" s="41"/>
      <c r="T31" s="115" t="str">
        <f t="shared" si="0"/>
        <v/>
      </c>
      <c r="U31" s="36" t="str">
        <f t="shared" si="1"/>
        <v/>
      </c>
      <c r="V31" s="55" t="str">
        <f t="shared" si="2"/>
        <v/>
      </c>
      <c r="W31" s="37" t="str">
        <f t="shared" si="3"/>
        <v/>
      </c>
      <c r="X31" s="11" t="str">
        <f t="shared" si="4"/>
        <v/>
      </c>
      <c r="Y31" s="11" t="str">
        <f t="shared" si="6"/>
        <v/>
      </c>
      <c r="Z31" s="11" t="str">
        <f t="shared" si="6"/>
        <v/>
      </c>
      <c r="AA31" s="61">
        <f t="shared" si="7"/>
        <v>0</v>
      </c>
      <c r="AB31" s="11" t="str">
        <f t="shared" si="8"/>
        <v/>
      </c>
      <c r="AC31" s="11" t="str">
        <f t="shared" si="5"/>
        <v/>
      </c>
      <c r="AD31" s="11" t="str">
        <f t="shared" si="9"/>
        <v/>
      </c>
      <c r="AE31" s="11" t="str">
        <f t="shared" si="10"/>
        <v/>
      </c>
    </row>
    <row r="32" spans="1:31" ht="16.5" x14ac:dyDescent="0.2">
      <c r="A32" s="12">
        <v>23</v>
      </c>
      <c r="B32" s="38"/>
      <c r="C32" s="39"/>
      <c r="D32" s="16"/>
      <c r="E32" s="40"/>
      <c r="F32" s="14"/>
      <c r="G32" s="41"/>
      <c r="H32" s="16"/>
      <c r="I32" s="40"/>
      <c r="J32" s="14"/>
      <c r="K32" s="41"/>
      <c r="L32" s="16"/>
      <c r="M32" s="40"/>
      <c r="N32" s="14"/>
      <c r="O32" s="41"/>
      <c r="P32" s="16"/>
      <c r="Q32" s="40"/>
      <c r="R32" s="14"/>
      <c r="S32" s="41"/>
      <c r="T32" s="115" t="str">
        <f t="shared" si="0"/>
        <v/>
      </c>
      <c r="U32" s="36" t="str">
        <f t="shared" si="1"/>
        <v/>
      </c>
      <c r="V32" s="55" t="str">
        <f t="shared" si="2"/>
        <v/>
      </c>
      <c r="W32" s="37" t="str">
        <f t="shared" si="3"/>
        <v/>
      </c>
      <c r="X32" s="11" t="str">
        <f t="shared" si="4"/>
        <v/>
      </c>
      <c r="Y32" s="11" t="str">
        <f t="shared" si="6"/>
        <v/>
      </c>
      <c r="Z32" s="11" t="str">
        <f t="shared" si="6"/>
        <v/>
      </c>
      <c r="AA32" s="61">
        <f t="shared" si="7"/>
        <v>0</v>
      </c>
      <c r="AB32" s="11" t="str">
        <f t="shared" si="8"/>
        <v/>
      </c>
      <c r="AC32" s="11" t="str">
        <f t="shared" si="5"/>
        <v/>
      </c>
      <c r="AD32" s="11" t="str">
        <f t="shared" si="9"/>
        <v/>
      </c>
      <c r="AE32" s="11" t="str">
        <f t="shared" si="10"/>
        <v/>
      </c>
    </row>
    <row r="33" spans="1:31" ht="16.5" x14ac:dyDescent="0.2">
      <c r="A33" s="12">
        <v>24</v>
      </c>
      <c r="B33" s="38"/>
      <c r="C33" s="39"/>
      <c r="D33" s="16"/>
      <c r="E33" s="40"/>
      <c r="F33" s="14"/>
      <c r="G33" s="41"/>
      <c r="H33" s="16"/>
      <c r="I33" s="40"/>
      <c r="J33" s="14"/>
      <c r="K33" s="41"/>
      <c r="L33" s="16"/>
      <c r="M33" s="40"/>
      <c r="N33" s="14"/>
      <c r="O33" s="41"/>
      <c r="P33" s="16"/>
      <c r="Q33" s="40"/>
      <c r="R33" s="14"/>
      <c r="S33" s="41"/>
      <c r="T33" s="115" t="str">
        <f t="shared" si="0"/>
        <v/>
      </c>
      <c r="U33" s="36" t="str">
        <f t="shared" si="1"/>
        <v/>
      </c>
      <c r="V33" s="55" t="str">
        <f t="shared" si="2"/>
        <v/>
      </c>
      <c r="W33" s="37" t="str">
        <f t="shared" si="3"/>
        <v/>
      </c>
      <c r="X33" s="11" t="str">
        <f t="shared" si="4"/>
        <v/>
      </c>
      <c r="Y33" s="11" t="str">
        <f t="shared" si="6"/>
        <v/>
      </c>
      <c r="Z33" s="11" t="str">
        <f t="shared" si="6"/>
        <v/>
      </c>
      <c r="AA33" s="61">
        <f t="shared" si="7"/>
        <v>0</v>
      </c>
      <c r="AB33" s="11" t="str">
        <f t="shared" si="8"/>
        <v/>
      </c>
      <c r="AC33" s="11" t="str">
        <f t="shared" si="5"/>
        <v/>
      </c>
      <c r="AD33" s="11" t="str">
        <f t="shared" si="9"/>
        <v/>
      </c>
      <c r="AE33" s="11" t="str">
        <f t="shared" si="10"/>
        <v/>
      </c>
    </row>
    <row r="34" spans="1:31" ht="16.5" x14ac:dyDescent="0.2">
      <c r="A34" s="64">
        <v>25</v>
      </c>
      <c r="B34" s="38"/>
      <c r="C34" s="39"/>
      <c r="D34" s="16"/>
      <c r="E34" s="40"/>
      <c r="F34" s="14"/>
      <c r="G34" s="41"/>
      <c r="H34" s="16"/>
      <c r="I34" s="40"/>
      <c r="J34" s="14"/>
      <c r="K34" s="41"/>
      <c r="L34" s="16"/>
      <c r="M34" s="40"/>
      <c r="N34" s="14"/>
      <c r="O34" s="41"/>
      <c r="P34" s="16"/>
      <c r="Q34" s="40"/>
      <c r="R34" s="14"/>
      <c r="S34" s="41"/>
      <c r="T34" s="115" t="str">
        <f t="shared" si="0"/>
        <v/>
      </c>
      <c r="U34" s="36" t="str">
        <f t="shared" si="1"/>
        <v/>
      </c>
      <c r="V34" s="55" t="str">
        <f t="shared" si="2"/>
        <v/>
      </c>
      <c r="W34" s="37" t="str">
        <f t="shared" si="3"/>
        <v/>
      </c>
      <c r="X34" s="11" t="str">
        <f t="shared" si="4"/>
        <v/>
      </c>
      <c r="Y34" s="11" t="str">
        <f t="shared" si="6"/>
        <v/>
      </c>
      <c r="Z34" s="11" t="str">
        <f t="shared" si="6"/>
        <v/>
      </c>
      <c r="AA34" s="61">
        <f t="shared" si="7"/>
        <v>0</v>
      </c>
      <c r="AB34" s="11" t="str">
        <f t="shared" si="8"/>
        <v/>
      </c>
      <c r="AC34" s="11" t="str">
        <f t="shared" si="5"/>
        <v/>
      </c>
      <c r="AD34" s="11" t="str">
        <f t="shared" si="9"/>
        <v/>
      </c>
      <c r="AE34" s="11" t="str">
        <f t="shared" si="10"/>
        <v/>
      </c>
    </row>
    <row r="35" spans="1:31" ht="16.5" x14ac:dyDescent="0.2">
      <c r="A35" s="12">
        <v>26</v>
      </c>
      <c r="B35" s="38"/>
      <c r="C35" s="39"/>
      <c r="D35" s="16"/>
      <c r="E35" s="40"/>
      <c r="F35" s="14"/>
      <c r="G35" s="41"/>
      <c r="H35" s="16"/>
      <c r="I35" s="40"/>
      <c r="J35" s="14"/>
      <c r="K35" s="41"/>
      <c r="L35" s="16"/>
      <c r="M35" s="40"/>
      <c r="N35" s="14"/>
      <c r="O35" s="41"/>
      <c r="P35" s="16"/>
      <c r="Q35" s="40"/>
      <c r="R35" s="14"/>
      <c r="S35" s="41"/>
      <c r="T35" s="115" t="str">
        <f t="shared" si="0"/>
        <v/>
      </c>
      <c r="U35" s="36" t="str">
        <f t="shared" si="1"/>
        <v/>
      </c>
      <c r="V35" s="55" t="str">
        <f t="shared" si="2"/>
        <v/>
      </c>
      <c r="W35" s="37" t="str">
        <f t="shared" si="3"/>
        <v/>
      </c>
      <c r="X35" s="11" t="str">
        <f t="shared" si="4"/>
        <v/>
      </c>
      <c r="Y35" s="11" t="str">
        <f t="shared" si="6"/>
        <v/>
      </c>
      <c r="Z35" s="11" t="str">
        <f t="shared" si="6"/>
        <v/>
      </c>
      <c r="AA35" s="61">
        <f t="shared" si="7"/>
        <v>0</v>
      </c>
      <c r="AB35" s="11" t="str">
        <f t="shared" si="8"/>
        <v/>
      </c>
      <c r="AC35" s="11" t="str">
        <f t="shared" si="5"/>
        <v/>
      </c>
      <c r="AD35" s="11" t="str">
        <f t="shared" si="9"/>
        <v/>
      </c>
      <c r="AE35" s="11" t="str">
        <f t="shared" si="10"/>
        <v/>
      </c>
    </row>
    <row r="36" spans="1:31" ht="16.5" x14ac:dyDescent="0.2">
      <c r="A36" s="12">
        <v>27</v>
      </c>
      <c r="B36" s="38"/>
      <c r="C36" s="39"/>
      <c r="D36" s="16"/>
      <c r="E36" s="40"/>
      <c r="F36" s="14"/>
      <c r="G36" s="41"/>
      <c r="H36" s="16"/>
      <c r="I36" s="40"/>
      <c r="J36" s="14"/>
      <c r="K36" s="41"/>
      <c r="L36" s="16"/>
      <c r="M36" s="40"/>
      <c r="N36" s="14"/>
      <c r="O36" s="41"/>
      <c r="P36" s="16"/>
      <c r="Q36" s="40"/>
      <c r="R36" s="14"/>
      <c r="S36" s="41"/>
      <c r="T36" s="115" t="str">
        <f t="shared" si="0"/>
        <v/>
      </c>
      <c r="U36" s="36" t="str">
        <f t="shared" si="1"/>
        <v/>
      </c>
      <c r="V36" s="55" t="str">
        <f t="shared" si="2"/>
        <v/>
      </c>
      <c r="W36" s="37" t="str">
        <f t="shared" si="3"/>
        <v/>
      </c>
      <c r="X36" s="11" t="str">
        <f t="shared" si="4"/>
        <v/>
      </c>
      <c r="Y36" s="11" t="str">
        <f t="shared" si="6"/>
        <v/>
      </c>
      <c r="Z36" s="11" t="str">
        <f t="shared" si="6"/>
        <v/>
      </c>
      <c r="AA36" s="61">
        <f t="shared" si="7"/>
        <v>0</v>
      </c>
      <c r="AB36" s="11" t="str">
        <f t="shared" si="8"/>
        <v/>
      </c>
      <c r="AC36" s="11" t="str">
        <f t="shared" si="5"/>
        <v/>
      </c>
      <c r="AD36" s="11" t="str">
        <f t="shared" si="9"/>
        <v/>
      </c>
      <c r="AE36" s="11" t="str">
        <f t="shared" si="10"/>
        <v/>
      </c>
    </row>
    <row r="37" spans="1:31" ht="16.5" x14ac:dyDescent="0.2">
      <c r="A37" s="64">
        <v>28</v>
      </c>
      <c r="B37" s="38"/>
      <c r="C37" s="39"/>
      <c r="D37" s="16"/>
      <c r="E37" s="40"/>
      <c r="F37" s="14"/>
      <c r="G37" s="41"/>
      <c r="H37" s="16"/>
      <c r="I37" s="40"/>
      <c r="J37" s="14"/>
      <c r="K37" s="41"/>
      <c r="L37" s="16"/>
      <c r="M37" s="40"/>
      <c r="N37" s="14"/>
      <c r="O37" s="41"/>
      <c r="P37" s="16"/>
      <c r="Q37" s="40"/>
      <c r="R37" s="14"/>
      <c r="S37" s="41"/>
      <c r="T37" s="115" t="str">
        <f t="shared" si="0"/>
        <v/>
      </c>
      <c r="U37" s="36" t="str">
        <f t="shared" si="1"/>
        <v/>
      </c>
      <c r="V37" s="55" t="str">
        <f t="shared" si="2"/>
        <v/>
      </c>
      <c r="W37" s="37" t="str">
        <f t="shared" si="3"/>
        <v/>
      </c>
      <c r="X37" s="11" t="str">
        <f t="shared" si="4"/>
        <v/>
      </c>
      <c r="Y37" s="11" t="str">
        <f t="shared" si="6"/>
        <v/>
      </c>
      <c r="Z37" s="11" t="str">
        <f t="shared" si="6"/>
        <v/>
      </c>
      <c r="AA37" s="61">
        <f t="shared" si="7"/>
        <v>0</v>
      </c>
      <c r="AB37" s="11" t="str">
        <f t="shared" si="8"/>
        <v/>
      </c>
      <c r="AC37" s="11" t="str">
        <f t="shared" si="5"/>
        <v/>
      </c>
      <c r="AD37" s="11" t="str">
        <f t="shared" si="9"/>
        <v/>
      </c>
      <c r="AE37" s="11" t="str">
        <f t="shared" si="10"/>
        <v/>
      </c>
    </row>
    <row r="38" spans="1:31" ht="16.5" x14ac:dyDescent="0.2">
      <c r="A38" s="12">
        <v>29</v>
      </c>
      <c r="B38" s="38"/>
      <c r="C38" s="39"/>
      <c r="D38" s="16"/>
      <c r="E38" s="40"/>
      <c r="F38" s="14"/>
      <c r="G38" s="41"/>
      <c r="H38" s="16"/>
      <c r="I38" s="40"/>
      <c r="J38" s="14"/>
      <c r="K38" s="41"/>
      <c r="L38" s="16"/>
      <c r="M38" s="40"/>
      <c r="N38" s="14"/>
      <c r="O38" s="41"/>
      <c r="P38" s="16"/>
      <c r="Q38" s="40"/>
      <c r="R38" s="14"/>
      <c r="S38" s="41"/>
      <c r="T38" s="115" t="str">
        <f t="shared" si="0"/>
        <v/>
      </c>
      <c r="U38" s="36" t="str">
        <f t="shared" si="1"/>
        <v/>
      </c>
      <c r="V38" s="55" t="str">
        <f t="shared" si="2"/>
        <v/>
      </c>
      <c r="W38" s="37" t="str">
        <f t="shared" si="3"/>
        <v/>
      </c>
      <c r="X38" s="11" t="str">
        <f t="shared" si="4"/>
        <v/>
      </c>
      <c r="Y38" s="11" t="str">
        <f t="shared" si="6"/>
        <v/>
      </c>
      <c r="Z38" s="11" t="str">
        <f t="shared" si="6"/>
        <v/>
      </c>
      <c r="AA38" s="61">
        <f t="shared" si="7"/>
        <v>0</v>
      </c>
      <c r="AB38" s="11" t="str">
        <f t="shared" si="8"/>
        <v/>
      </c>
      <c r="AC38" s="11" t="str">
        <f t="shared" si="5"/>
        <v/>
      </c>
      <c r="AD38" s="11" t="str">
        <f t="shared" si="9"/>
        <v/>
      </c>
      <c r="AE38" s="11" t="str">
        <f t="shared" si="10"/>
        <v/>
      </c>
    </row>
    <row r="39" spans="1:31" ht="16.5" x14ac:dyDescent="0.2">
      <c r="A39" s="12">
        <v>30</v>
      </c>
      <c r="B39" s="38"/>
      <c r="C39" s="39"/>
      <c r="D39" s="16"/>
      <c r="E39" s="40"/>
      <c r="F39" s="14"/>
      <c r="G39" s="41"/>
      <c r="H39" s="16"/>
      <c r="I39" s="40"/>
      <c r="J39" s="14"/>
      <c r="K39" s="41"/>
      <c r="L39" s="16"/>
      <c r="M39" s="40"/>
      <c r="N39" s="14"/>
      <c r="O39" s="41"/>
      <c r="P39" s="16"/>
      <c r="Q39" s="40"/>
      <c r="R39" s="14"/>
      <c r="S39" s="41"/>
      <c r="T39" s="115" t="str">
        <f t="shared" si="0"/>
        <v/>
      </c>
      <c r="U39" s="36" t="str">
        <f t="shared" si="1"/>
        <v/>
      </c>
      <c r="V39" s="55" t="str">
        <f t="shared" si="2"/>
        <v/>
      </c>
      <c r="W39" s="37" t="str">
        <f t="shared" si="3"/>
        <v/>
      </c>
      <c r="X39" s="11" t="str">
        <f t="shared" si="4"/>
        <v/>
      </c>
      <c r="Y39" s="11" t="str">
        <f t="shared" si="6"/>
        <v/>
      </c>
      <c r="Z39" s="11" t="str">
        <f t="shared" si="6"/>
        <v/>
      </c>
      <c r="AA39" s="61">
        <f t="shared" si="7"/>
        <v>0</v>
      </c>
      <c r="AB39" s="11" t="str">
        <f t="shared" si="8"/>
        <v/>
      </c>
      <c r="AC39" s="11" t="str">
        <f t="shared" si="5"/>
        <v/>
      </c>
      <c r="AD39" s="11" t="str">
        <f t="shared" si="9"/>
        <v/>
      </c>
      <c r="AE39" s="11" t="str">
        <f t="shared" si="10"/>
        <v/>
      </c>
    </row>
    <row r="40" spans="1:31" ht="16.5" x14ac:dyDescent="0.2">
      <c r="A40" s="64">
        <v>31</v>
      </c>
      <c r="B40" s="38"/>
      <c r="C40" s="39"/>
      <c r="D40" s="16"/>
      <c r="E40" s="40"/>
      <c r="F40" s="14"/>
      <c r="G40" s="41"/>
      <c r="H40" s="16"/>
      <c r="I40" s="40"/>
      <c r="J40" s="14"/>
      <c r="K40" s="41"/>
      <c r="L40" s="16"/>
      <c r="M40" s="40"/>
      <c r="N40" s="14"/>
      <c r="O40" s="41"/>
      <c r="P40" s="16"/>
      <c r="Q40" s="40"/>
      <c r="R40" s="14"/>
      <c r="S40" s="41"/>
      <c r="T40" s="115" t="str">
        <f t="shared" si="0"/>
        <v/>
      </c>
      <c r="U40" s="36" t="str">
        <f t="shared" si="1"/>
        <v/>
      </c>
      <c r="V40" s="55" t="str">
        <f t="shared" si="2"/>
        <v/>
      </c>
      <c r="W40" s="37" t="str">
        <f t="shared" si="3"/>
        <v/>
      </c>
      <c r="X40" s="11" t="str">
        <f t="shared" si="4"/>
        <v/>
      </c>
      <c r="Y40" s="11" t="str">
        <f t="shared" si="6"/>
        <v/>
      </c>
      <c r="Z40" s="11" t="str">
        <f t="shared" si="6"/>
        <v/>
      </c>
      <c r="AA40" s="61">
        <f t="shared" si="7"/>
        <v>0</v>
      </c>
      <c r="AB40" s="11" t="str">
        <f t="shared" si="8"/>
        <v/>
      </c>
      <c r="AC40" s="11" t="str">
        <f t="shared" si="5"/>
        <v/>
      </c>
      <c r="AD40" s="11" t="str">
        <f t="shared" si="9"/>
        <v/>
      </c>
      <c r="AE40" s="11" t="str">
        <f t="shared" si="10"/>
        <v/>
      </c>
    </row>
    <row r="41" spans="1:31" ht="16.5" x14ac:dyDescent="0.2">
      <c r="A41" s="12">
        <v>32</v>
      </c>
      <c r="B41" s="38"/>
      <c r="C41" s="39"/>
      <c r="D41" s="16"/>
      <c r="E41" s="40"/>
      <c r="F41" s="14"/>
      <c r="G41" s="41"/>
      <c r="H41" s="16"/>
      <c r="I41" s="40"/>
      <c r="J41" s="14"/>
      <c r="K41" s="41"/>
      <c r="L41" s="16"/>
      <c r="M41" s="40"/>
      <c r="N41" s="14"/>
      <c r="O41" s="41"/>
      <c r="P41" s="16"/>
      <c r="Q41" s="40"/>
      <c r="R41" s="14"/>
      <c r="S41" s="41"/>
      <c r="T41" s="115" t="str">
        <f t="shared" si="0"/>
        <v/>
      </c>
      <c r="U41" s="36" t="str">
        <f t="shared" si="1"/>
        <v/>
      </c>
      <c r="V41" s="55" t="str">
        <f t="shared" si="2"/>
        <v/>
      </c>
      <c r="W41" s="37" t="str">
        <f t="shared" si="3"/>
        <v/>
      </c>
      <c r="X41" s="11" t="str">
        <f t="shared" si="4"/>
        <v/>
      </c>
      <c r="Y41" s="11" t="str">
        <f t="shared" si="6"/>
        <v/>
      </c>
      <c r="Z41" s="11" t="str">
        <f t="shared" si="6"/>
        <v/>
      </c>
      <c r="AA41" s="61">
        <f t="shared" si="7"/>
        <v>0</v>
      </c>
      <c r="AB41" s="11" t="str">
        <f t="shared" si="8"/>
        <v/>
      </c>
      <c r="AC41" s="11" t="str">
        <f t="shared" si="5"/>
        <v/>
      </c>
      <c r="AD41" s="11" t="str">
        <f t="shared" si="9"/>
        <v/>
      </c>
      <c r="AE41" s="11" t="str">
        <f t="shared" si="10"/>
        <v/>
      </c>
    </row>
    <row r="42" spans="1:31" ht="16.5" x14ac:dyDescent="0.2">
      <c r="A42" s="12">
        <v>33</v>
      </c>
      <c r="B42" s="38"/>
      <c r="C42" s="39"/>
      <c r="D42" s="16"/>
      <c r="E42" s="40"/>
      <c r="F42" s="14"/>
      <c r="G42" s="41"/>
      <c r="H42" s="16"/>
      <c r="I42" s="40"/>
      <c r="J42" s="14"/>
      <c r="K42" s="41"/>
      <c r="L42" s="16"/>
      <c r="M42" s="40"/>
      <c r="N42" s="14"/>
      <c r="O42" s="41"/>
      <c r="P42" s="16"/>
      <c r="Q42" s="40"/>
      <c r="R42" s="14"/>
      <c r="S42" s="41"/>
      <c r="T42" s="115" t="str">
        <f t="shared" si="0"/>
        <v/>
      </c>
      <c r="U42" s="36" t="str">
        <f t="shared" si="1"/>
        <v/>
      </c>
      <c r="V42" s="55" t="str">
        <f t="shared" si="2"/>
        <v/>
      </c>
      <c r="W42" s="37" t="str">
        <f t="shared" si="3"/>
        <v/>
      </c>
      <c r="X42" s="11" t="str">
        <f t="shared" si="4"/>
        <v/>
      </c>
      <c r="Y42" s="11" t="str">
        <f t="shared" si="6"/>
        <v/>
      </c>
      <c r="Z42" s="11" t="str">
        <f t="shared" si="6"/>
        <v/>
      </c>
      <c r="AA42" s="61">
        <f t="shared" si="7"/>
        <v>0</v>
      </c>
      <c r="AB42" s="11" t="str">
        <f t="shared" si="8"/>
        <v/>
      </c>
      <c r="AC42" s="11" t="str">
        <f t="shared" si="5"/>
        <v/>
      </c>
      <c r="AD42" s="11" t="str">
        <f t="shared" si="9"/>
        <v/>
      </c>
      <c r="AE42" s="11" t="str">
        <f t="shared" si="10"/>
        <v/>
      </c>
    </row>
    <row r="43" spans="1:31" ht="16.5" x14ac:dyDescent="0.2">
      <c r="A43" s="64">
        <v>34</v>
      </c>
      <c r="B43" s="38"/>
      <c r="C43" s="39"/>
      <c r="D43" s="16"/>
      <c r="E43" s="40"/>
      <c r="F43" s="14"/>
      <c r="G43" s="41"/>
      <c r="H43" s="16"/>
      <c r="I43" s="40"/>
      <c r="J43" s="14"/>
      <c r="K43" s="41"/>
      <c r="L43" s="16"/>
      <c r="M43" s="40"/>
      <c r="N43" s="14"/>
      <c r="O43" s="41"/>
      <c r="P43" s="16"/>
      <c r="Q43" s="40"/>
      <c r="R43" s="14"/>
      <c r="S43" s="41"/>
      <c r="T43" s="115" t="str">
        <f t="shared" si="0"/>
        <v/>
      </c>
      <c r="U43" s="36" t="str">
        <f t="shared" si="1"/>
        <v/>
      </c>
      <c r="V43" s="55" t="str">
        <f t="shared" si="2"/>
        <v/>
      </c>
      <c r="W43" s="37" t="str">
        <f t="shared" si="3"/>
        <v/>
      </c>
      <c r="X43" s="11" t="str">
        <f t="shared" si="4"/>
        <v/>
      </c>
      <c r="Y43" s="11" t="str">
        <f t="shared" si="6"/>
        <v/>
      </c>
      <c r="Z43" s="11" t="str">
        <f t="shared" si="6"/>
        <v/>
      </c>
      <c r="AA43" s="61">
        <f t="shared" si="7"/>
        <v>0</v>
      </c>
      <c r="AB43" s="11" t="str">
        <f t="shared" si="8"/>
        <v/>
      </c>
      <c r="AC43" s="11" t="str">
        <f t="shared" si="5"/>
        <v/>
      </c>
      <c r="AD43" s="11" t="str">
        <f t="shared" si="9"/>
        <v/>
      </c>
      <c r="AE43" s="11" t="str">
        <f t="shared" si="10"/>
        <v/>
      </c>
    </row>
    <row r="44" spans="1:31" ht="16.5" x14ac:dyDescent="0.2">
      <c r="A44" s="12">
        <v>35</v>
      </c>
      <c r="B44" s="38"/>
      <c r="C44" s="39"/>
      <c r="D44" s="16"/>
      <c r="E44" s="40"/>
      <c r="F44" s="14"/>
      <c r="G44" s="41"/>
      <c r="H44" s="16"/>
      <c r="I44" s="40"/>
      <c r="J44" s="14"/>
      <c r="K44" s="41"/>
      <c r="L44" s="16"/>
      <c r="M44" s="40"/>
      <c r="N44" s="14"/>
      <c r="O44" s="41"/>
      <c r="P44" s="16"/>
      <c r="Q44" s="40"/>
      <c r="R44" s="14"/>
      <c r="S44" s="41"/>
      <c r="T44" s="115" t="str">
        <f t="shared" si="0"/>
        <v/>
      </c>
      <c r="U44" s="36" t="str">
        <f t="shared" si="1"/>
        <v/>
      </c>
      <c r="V44" s="55" t="str">
        <f t="shared" si="2"/>
        <v/>
      </c>
      <c r="W44" s="37" t="str">
        <f t="shared" si="3"/>
        <v/>
      </c>
      <c r="X44" s="11" t="str">
        <f t="shared" si="4"/>
        <v/>
      </c>
      <c r="Y44" s="11" t="str">
        <f t="shared" si="6"/>
        <v/>
      </c>
      <c r="Z44" s="11" t="str">
        <f t="shared" si="6"/>
        <v/>
      </c>
      <c r="AA44" s="61">
        <f t="shared" si="7"/>
        <v>0</v>
      </c>
      <c r="AB44" s="11" t="str">
        <f t="shared" si="8"/>
        <v/>
      </c>
      <c r="AC44" s="11" t="str">
        <f t="shared" si="5"/>
        <v/>
      </c>
      <c r="AD44" s="11" t="str">
        <f t="shared" si="9"/>
        <v/>
      </c>
      <c r="AE44" s="11" t="str">
        <f t="shared" si="10"/>
        <v/>
      </c>
    </row>
    <row r="45" spans="1:31" ht="16.5" x14ac:dyDescent="0.2">
      <c r="A45" s="12">
        <v>36</v>
      </c>
      <c r="B45" s="38"/>
      <c r="C45" s="39"/>
      <c r="D45" s="16"/>
      <c r="E45" s="40"/>
      <c r="F45" s="14"/>
      <c r="G45" s="41"/>
      <c r="H45" s="16"/>
      <c r="I45" s="40"/>
      <c r="J45" s="14"/>
      <c r="K45" s="41"/>
      <c r="L45" s="16"/>
      <c r="M45" s="40"/>
      <c r="N45" s="14"/>
      <c r="O45" s="41"/>
      <c r="P45" s="16"/>
      <c r="Q45" s="40"/>
      <c r="R45" s="14"/>
      <c r="S45" s="41"/>
      <c r="T45" s="115" t="str">
        <f t="shared" si="0"/>
        <v/>
      </c>
      <c r="U45" s="36" t="str">
        <f t="shared" si="1"/>
        <v/>
      </c>
      <c r="V45" s="55" t="str">
        <f t="shared" si="2"/>
        <v/>
      </c>
      <c r="W45" s="37" t="str">
        <f t="shared" si="3"/>
        <v/>
      </c>
      <c r="X45" s="11" t="str">
        <f t="shared" si="4"/>
        <v/>
      </c>
      <c r="Y45" s="11" t="str">
        <f t="shared" si="6"/>
        <v/>
      </c>
      <c r="Z45" s="11" t="str">
        <f t="shared" si="6"/>
        <v/>
      </c>
      <c r="AA45" s="61">
        <f t="shared" si="7"/>
        <v>0</v>
      </c>
      <c r="AB45" s="11" t="str">
        <f t="shared" si="8"/>
        <v/>
      </c>
      <c r="AC45" s="11" t="str">
        <f t="shared" si="5"/>
        <v/>
      </c>
      <c r="AD45" s="11" t="str">
        <f t="shared" si="9"/>
        <v/>
      </c>
      <c r="AE45" s="11" t="str">
        <f t="shared" si="10"/>
        <v/>
      </c>
    </row>
    <row r="46" spans="1:31" ht="16.5" x14ac:dyDescent="0.2">
      <c r="A46" s="64">
        <v>37</v>
      </c>
      <c r="B46" s="38"/>
      <c r="C46" s="39"/>
      <c r="D46" s="16"/>
      <c r="E46" s="40"/>
      <c r="F46" s="14"/>
      <c r="G46" s="41"/>
      <c r="H46" s="16"/>
      <c r="I46" s="40"/>
      <c r="J46" s="14"/>
      <c r="K46" s="41"/>
      <c r="L46" s="16"/>
      <c r="M46" s="40"/>
      <c r="N46" s="14"/>
      <c r="O46" s="41"/>
      <c r="P46" s="16"/>
      <c r="Q46" s="40"/>
      <c r="R46" s="14"/>
      <c r="S46" s="41"/>
      <c r="T46" s="115" t="str">
        <f t="shared" si="0"/>
        <v/>
      </c>
      <c r="U46" s="36" t="str">
        <f t="shared" si="1"/>
        <v/>
      </c>
      <c r="V46" s="55" t="str">
        <f t="shared" si="2"/>
        <v/>
      </c>
      <c r="W46" s="37" t="str">
        <f t="shared" si="3"/>
        <v/>
      </c>
      <c r="X46" s="11" t="str">
        <f t="shared" si="4"/>
        <v/>
      </c>
      <c r="Y46" s="11" t="str">
        <f t="shared" si="6"/>
        <v/>
      </c>
      <c r="Z46" s="11" t="str">
        <f t="shared" si="6"/>
        <v/>
      </c>
      <c r="AA46" s="61">
        <f t="shared" si="7"/>
        <v>0</v>
      </c>
      <c r="AB46" s="11" t="str">
        <f t="shared" si="8"/>
        <v/>
      </c>
      <c r="AC46" s="11" t="str">
        <f t="shared" si="5"/>
        <v/>
      </c>
      <c r="AD46" s="11" t="str">
        <f t="shared" si="9"/>
        <v/>
      </c>
      <c r="AE46" s="11" t="str">
        <f t="shared" si="10"/>
        <v/>
      </c>
    </row>
    <row r="47" spans="1:31" ht="16.5" x14ac:dyDescent="0.2">
      <c r="A47" s="12">
        <v>38</v>
      </c>
      <c r="B47" s="38"/>
      <c r="C47" s="39"/>
      <c r="D47" s="16"/>
      <c r="E47" s="40"/>
      <c r="F47" s="14"/>
      <c r="G47" s="41"/>
      <c r="H47" s="16"/>
      <c r="I47" s="40"/>
      <c r="J47" s="14"/>
      <c r="K47" s="41"/>
      <c r="L47" s="16"/>
      <c r="M47" s="40"/>
      <c r="N47" s="14"/>
      <c r="O47" s="41"/>
      <c r="P47" s="16"/>
      <c r="Q47" s="40"/>
      <c r="R47" s="14"/>
      <c r="S47" s="41"/>
      <c r="T47" s="115" t="str">
        <f t="shared" si="0"/>
        <v/>
      </c>
      <c r="U47" s="36" t="str">
        <f t="shared" si="1"/>
        <v/>
      </c>
      <c r="V47" s="55" t="str">
        <f t="shared" si="2"/>
        <v/>
      </c>
      <c r="W47" s="37" t="str">
        <f t="shared" si="3"/>
        <v/>
      </c>
      <c r="X47" s="11" t="str">
        <f t="shared" si="4"/>
        <v/>
      </c>
      <c r="Y47" s="11" t="str">
        <f t="shared" si="6"/>
        <v/>
      </c>
      <c r="Z47" s="11" t="str">
        <f t="shared" si="6"/>
        <v/>
      </c>
      <c r="AA47" s="61">
        <f t="shared" si="7"/>
        <v>0</v>
      </c>
      <c r="AB47" s="11" t="str">
        <f t="shared" si="8"/>
        <v/>
      </c>
      <c r="AC47" s="11" t="str">
        <f t="shared" si="5"/>
        <v/>
      </c>
      <c r="AD47" s="11" t="str">
        <f t="shared" si="9"/>
        <v/>
      </c>
      <c r="AE47" s="11" t="str">
        <f t="shared" si="10"/>
        <v/>
      </c>
    </row>
    <row r="48" spans="1:31" ht="16.5" x14ac:dyDescent="0.2">
      <c r="A48" s="12">
        <v>39</v>
      </c>
      <c r="B48" s="38"/>
      <c r="C48" s="39"/>
      <c r="D48" s="16"/>
      <c r="E48" s="40"/>
      <c r="F48" s="14"/>
      <c r="G48" s="41"/>
      <c r="H48" s="16"/>
      <c r="I48" s="40"/>
      <c r="J48" s="14"/>
      <c r="K48" s="41"/>
      <c r="L48" s="16"/>
      <c r="M48" s="40"/>
      <c r="N48" s="14"/>
      <c r="O48" s="41"/>
      <c r="P48" s="16"/>
      <c r="Q48" s="40"/>
      <c r="R48" s="14"/>
      <c r="S48" s="41"/>
      <c r="T48" s="115" t="str">
        <f t="shared" si="0"/>
        <v/>
      </c>
      <c r="U48" s="36" t="str">
        <f t="shared" si="1"/>
        <v/>
      </c>
      <c r="V48" s="55" t="str">
        <f t="shared" si="2"/>
        <v/>
      </c>
      <c r="W48" s="37" t="str">
        <f t="shared" si="3"/>
        <v/>
      </c>
      <c r="X48" s="11" t="str">
        <f t="shared" si="4"/>
        <v/>
      </c>
      <c r="Y48" s="11" t="str">
        <f t="shared" si="6"/>
        <v/>
      </c>
      <c r="Z48" s="11" t="str">
        <f t="shared" si="6"/>
        <v/>
      </c>
      <c r="AA48" s="61">
        <f t="shared" si="7"/>
        <v>0</v>
      </c>
      <c r="AB48" s="11" t="str">
        <f t="shared" si="8"/>
        <v/>
      </c>
      <c r="AC48" s="11" t="str">
        <f t="shared" si="5"/>
        <v/>
      </c>
      <c r="AD48" s="11" t="str">
        <f t="shared" si="9"/>
        <v/>
      </c>
      <c r="AE48" s="11" t="str">
        <f t="shared" si="10"/>
        <v/>
      </c>
    </row>
    <row r="49" spans="1:31" ht="17.25" thickBot="1" x14ac:dyDescent="0.25">
      <c r="A49" s="20">
        <v>40</v>
      </c>
      <c r="B49" s="42"/>
      <c r="C49" s="43"/>
      <c r="D49" s="44"/>
      <c r="E49" s="45"/>
      <c r="F49" s="22"/>
      <c r="G49" s="46"/>
      <c r="H49" s="44"/>
      <c r="I49" s="45"/>
      <c r="J49" s="22"/>
      <c r="K49" s="46"/>
      <c r="L49" s="44"/>
      <c r="M49" s="45"/>
      <c r="N49" s="22"/>
      <c r="O49" s="46"/>
      <c r="P49" s="44"/>
      <c r="Q49" s="45"/>
      <c r="R49" s="22"/>
      <c r="S49" s="46"/>
      <c r="T49" s="116" t="str">
        <f t="shared" si="0"/>
        <v/>
      </c>
      <c r="U49" s="117" t="str">
        <f t="shared" si="1"/>
        <v/>
      </c>
      <c r="V49" s="56" t="str">
        <f t="shared" si="2"/>
        <v/>
      </c>
      <c r="W49" s="25" t="str">
        <f t="shared" si="3"/>
        <v/>
      </c>
      <c r="X49" s="11" t="str">
        <f t="shared" si="4"/>
        <v/>
      </c>
      <c r="Y49" s="11" t="str">
        <f t="shared" si="6"/>
        <v/>
      </c>
      <c r="Z49" s="11" t="str">
        <f t="shared" si="6"/>
        <v/>
      </c>
      <c r="AA49" s="61">
        <f t="shared" si="7"/>
        <v>0</v>
      </c>
      <c r="AB49" s="11" t="str">
        <f t="shared" si="8"/>
        <v/>
      </c>
      <c r="AC49" s="11" t="str">
        <f t="shared" si="5"/>
        <v/>
      </c>
      <c r="AD49" s="11" t="str">
        <f t="shared" si="9"/>
        <v/>
      </c>
      <c r="AE49" s="11" t="str">
        <f t="shared" si="10"/>
        <v/>
      </c>
    </row>
    <row r="50" spans="1:31" ht="16.5" thickTop="1" x14ac:dyDescent="0.2">
      <c r="B50" s="47"/>
      <c r="C50" s="48"/>
      <c r="D50" s="49"/>
      <c r="E50" s="50"/>
      <c r="F50" s="49"/>
      <c r="G50" s="50"/>
      <c r="H50" s="49"/>
      <c r="I50" s="50"/>
      <c r="J50" s="49"/>
      <c r="K50" s="50"/>
      <c r="L50" s="49"/>
      <c r="M50" s="50"/>
      <c r="N50" s="49"/>
      <c r="O50" s="50"/>
      <c r="P50" s="49"/>
      <c r="Q50" s="50"/>
      <c r="R50" s="49"/>
      <c r="S50" s="50"/>
      <c r="T50" s="50"/>
      <c r="U50" s="49"/>
      <c r="V50" s="50"/>
      <c r="W50" s="51"/>
    </row>
    <row r="51" spans="1:31" ht="15.75" x14ac:dyDescent="0.2">
      <c r="B51" s="47"/>
      <c r="C51" s="48"/>
      <c r="D51" s="49"/>
      <c r="E51" s="50"/>
      <c r="F51" s="49"/>
      <c r="G51" s="50"/>
      <c r="H51" s="49"/>
      <c r="I51" s="50"/>
      <c r="J51" s="49"/>
      <c r="K51" s="50"/>
      <c r="L51" s="49"/>
      <c r="M51" s="50"/>
      <c r="N51" s="49"/>
      <c r="O51" s="50"/>
      <c r="P51" s="49"/>
      <c r="Q51" s="50"/>
      <c r="R51" s="49"/>
      <c r="S51" s="50"/>
      <c r="T51" s="50"/>
      <c r="U51" s="49"/>
      <c r="V51" s="50"/>
      <c r="W51" s="51"/>
    </row>
    <row r="52" spans="1:31" ht="15.75" x14ac:dyDescent="0.2">
      <c r="B52" s="47"/>
      <c r="C52" s="48"/>
      <c r="D52" s="49"/>
      <c r="E52" s="50"/>
      <c r="F52" s="49"/>
      <c r="G52" s="50"/>
      <c r="H52" s="49"/>
      <c r="I52" s="50"/>
      <c r="J52" s="49"/>
      <c r="K52" s="50"/>
      <c r="L52" s="49"/>
      <c r="M52" s="50"/>
      <c r="N52" s="49"/>
      <c r="O52" s="50"/>
      <c r="P52" s="49"/>
      <c r="Q52" s="50"/>
      <c r="R52" s="49"/>
      <c r="S52" s="50"/>
      <c r="T52" s="50"/>
      <c r="U52" s="49"/>
      <c r="V52" s="50"/>
      <c r="W52" s="51"/>
    </row>
    <row r="53" spans="1:31" ht="15.75" x14ac:dyDescent="0.2">
      <c r="B53" s="47"/>
      <c r="C53" s="48"/>
      <c r="D53" s="49"/>
      <c r="E53" s="50"/>
      <c r="F53" s="49"/>
      <c r="G53" s="50"/>
      <c r="H53" s="49"/>
      <c r="I53" s="50"/>
      <c r="J53" s="49"/>
      <c r="K53" s="50"/>
      <c r="L53" s="49"/>
      <c r="M53" s="50"/>
      <c r="N53" s="49"/>
      <c r="O53" s="50"/>
      <c r="P53" s="49"/>
      <c r="Q53" s="50"/>
      <c r="R53" s="49"/>
      <c r="S53" s="50"/>
      <c r="T53" s="50"/>
      <c r="U53" s="49"/>
      <c r="V53" s="50"/>
      <c r="W53" s="51"/>
    </row>
  </sheetData>
  <mergeCells count="22">
    <mergeCell ref="N5:O5"/>
    <mergeCell ref="B1:C1"/>
    <mergeCell ref="B2:C2"/>
    <mergeCell ref="A5:A7"/>
    <mergeCell ref="B5:B7"/>
    <mergeCell ref="C5:C7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L5:M5"/>
    <mergeCell ref="P5:Q5"/>
    <mergeCell ref="R5:S5"/>
    <mergeCell ref="D5:E5"/>
    <mergeCell ref="F5:G5"/>
    <mergeCell ref="H5:I5"/>
    <mergeCell ref="J5:K5"/>
  </mergeCells>
  <phoneticPr fontId="1" type="noConversion"/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00000000-0002-0000-0200-000000000000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5" fitToWidth="0" orientation="landscape" verticalDpi="0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AE53"/>
  <sheetViews>
    <sheetView showRowColHeaders="0" zoomScale="72" workbookViewId="0">
      <selection activeCell="B10" sqref="B10"/>
    </sheetView>
  </sheetViews>
  <sheetFormatPr defaultRowHeight="15" x14ac:dyDescent="0.2"/>
  <cols>
    <col min="1" max="1" width="5.140625" style="26" customWidth="1"/>
    <col min="2" max="2" width="21.85546875" style="29" bestFit="1" customWidth="1"/>
    <col min="3" max="3" width="19.85546875" customWidth="1"/>
    <col min="4" max="4" width="4.7109375" customWidth="1"/>
    <col min="5" max="5" width="7.85546875" style="27" customWidth="1"/>
    <col min="6" max="6" width="4.7109375" customWidth="1"/>
    <col min="7" max="7" width="9.28515625" style="27" customWidth="1"/>
    <col min="8" max="8" width="4.7109375" customWidth="1"/>
    <col min="9" max="9" width="9.28515625" style="27" customWidth="1"/>
    <col min="10" max="10" width="4.7109375" customWidth="1"/>
    <col min="11" max="11" width="9.28515625" style="27" customWidth="1"/>
    <col min="12" max="12" width="4.7109375" customWidth="1"/>
    <col min="13" max="13" width="9.28515625" style="27" customWidth="1"/>
    <col min="14" max="14" width="4.7109375" customWidth="1"/>
    <col min="15" max="15" width="9.28515625" style="27" customWidth="1"/>
    <col min="16" max="16" width="4.7109375" customWidth="1"/>
    <col min="17" max="17" width="9.28515625" style="27" customWidth="1"/>
    <col min="18" max="18" width="4.7109375" customWidth="1"/>
    <col min="19" max="19" width="9.28515625" style="27" customWidth="1"/>
    <col min="20" max="20" width="10.85546875" style="27" customWidth="1"/>
    <col min="21" max="21" width="6.7109375" customWidth="1"/>
    <col min="22" max="22" width="10" style="27" customWidth="1"/>
    <col min="23" max="23" width="10.5703125" customWidth="1"/>
    <col min="24" max="26" width="9.140625" hidden="1" customWidth="1"/>
    <col min="27" max="27" width="10.85546875" hidden="1" customWidth="1"/>
    <col min="28" max="28" width="15.5703125" hidden="1" customWidth="1"/>
    <col min="29" max="29" width="14.5703125" hidden="1" customWidth="1"/>
    <col min="30" max="31" width="9.140625" hidden="1" customWidth="1"/>
  </cols>
  <sheetData>
    <row r="1" spans="1:31" ht="23.25" x14ac:dyDescent="0.35">
      <c r="B1" s="197" t="s">
        <v>0</v>
      </c>
      <c r="C1" s="197"/>
      <c r="K1" s="28" t="s">
        <v>1</v>
      </c>
      <c r="Q1"/>
    </row>
    <row r="2" spans="1:31" ht="23.25" x14ac:dyDescent="0.35">
      <c r="B2" s="198" t="s">
        <v>2</v>
      </c>
      <c r="C2" s="198"/>
      <c r="K2" s="28" t="s">
        <v>27</v>
      </c>
    </row>
    <row r="3" spans="1:31" ht="23.25" x14ac:dyDescent="0.35">
      <c r="K3" s="28" t="s">
        <v>19</v>
      </c>
    </row>
    <row r="4" spans="1:31" ht="15.75" thickBot="1" x14ac:dyDescent="0.25">
      <c r="B4" s="30"/>
      <c r="D4" s="31"/>
      <c r="E4" s="32"/>
      <c r="H4" s="31"/>
      <c r="I4" s="32"/>
      <c r="L4" s="31"/>
      <c r="M4" s="32"/>
      <c r="P4" s="31"/>
      <c r="Q4" s="32"/>
    </row>
    <row r="5" spans="1:31" ht="27.75" customHeight="1" thickTop="1" x14ac:dyDescent="0.2">
      <c r="A5" s="199" t="s">
        <v>4</v>
      </c>
      <c r="B5" s="201" t="s">
        <v>20</v>
      </c>
      <c r="C5" s="203" t="s">
        <v>5</v>
      </c>
      <c r="D5" s="217" t="s">
        <v>6</v>
      </c>
      <c r="E5" s="218"/>
      <c r="F5" s="195" t="s">
        <v>7</v>
      </c>
      <c r="G5" s="196"/>
      <c r="H5" s="217" t="s">
        <v>8</v>
      </c>
      <c r="I5" s="218"/>
      <c r="J5" s="195" t="s">
        <v>9</v>
      </c>
      <c r="K5" s="196"/>
      <c r="L5" s="217" t="s">
        <v>10</v>
      </c>
      <c r="M5" s="218"/>
      <c r="N5" s="195" t="s">
        <v>11</v>
      </c>
      <c r="O5" s="196"/>
      <c r="P5" s="217" t="s">
        <v>12</v>
      </c>
      <c r="Q5" s="218"/>
      <c r="R5" s="195" t="s">
        <v>13</v>
      </c>
      <c r="S5" s="196"/>
      <c r="T5" s="119" t="s">
        <v>22</v>
      </c>
      <c r="U5" s="205" t="s">
        <v>14</v>
      </c>
      <c r="V5" s="206"/>
      <c r="W5" s="207"/>
    </row>
    <row r="6" spans="1:31" ht="27.75" customHeight="1" x14ac:dyDescent="0.2">
      <c r="A6" s="200"/>
      <c r="B6" s="202"/>
      <c r="C6" s="204"/>
      <c r="D6" s="228" t="s">
        <v>26</v>
      </c>
      <c r="E6" s="216"/>
      <c r="F6" s="215" t="s">
        <v>24</v>
      </c>
      <c r="G6" s="227"/>
      <c r="H6" s="228" t="s">
        <v>28</v>
      </c>
      <c r="I6" s="216"/>
      <c r="J6" s="228" t="s">
        <v>29</v>
      </c>
      <c r="K6" s="216"/>
      <c r="L6" s="228" t="s">
        <v>30</v>
      </c>
      <c r="M6" s="216"/>
      <c r="N6" s="228" t="s">
        <v>31</v>
      </c>
      <c r="O6" s="216"/>
      <c r="P6" s="215" t="s">
        <v>32</v>
      </c>
      <c r="Q6" s="216"/>
      <c r="R6" s="215" t="s">
        <v>33</v>
      </c>
      <c r="S6" s="216"/>
      <c r="T6" s="118">
        <v>-0.5</v>
      </c>
      <c r="U6" s="208"/>
      <c r="V6" s="209"/>
      <c r="W6" s="210"/>
    </row>
    <row r="7" spans="1:31" ht="12.75" customHeight="1" x14ac:dyDescent="0.2">
      <c r="A7" s="200"/>
      <c r="B7" s="202"/>
      <c r="C7" s="204"/>
      <c r="D7" s="76"/>
      <c r="E7" s="77"/>
      <c r="F7" s="76"/>
      <c r="G7" s="78"/>
      <c r="H7" s="79"/>
      <c r="I7" s="77"/>
      <c r="J7" s="76"/>
      <c r="K7" s="78"/>
      <c r="L7" s="79"/>
      <c r="M7" s="77"/>
      <c r="N7" s="76"/>
      <c r="O7" s="80"/>
      <c r="P7" s="79"/>
      <c r="Q7" s="80"/>
      <c r="R7" s="79"/>
      <c r="S7" s="78"/>
      <c r="T7" s="112"/>
      <c r="U7" s="79"/>
      <c r="V7" s="81"/>
      <c r="W7" s="82"/>
      <c r="X7" s="54"/>
    </row>
    <row r="8" spans="1:31" ht="12.75" customHeight="1" x14ac:dyDescent="0.2">
      <c r="A8" s="52"/>
      <c r="B8" s="65"/>
      <c r="C8" s="53"/>
      <c r="D8" s="83" t="s">
        <v>15</v>
      </c>
      <c r="E8" s="84" t="s">
        <v>16</v>
      </c>
      <c r="F8" s="83" t="s">
        <v>15</v>
      </c>
      <c r="G8" s="85" t="s">
        <v>16</v>
      </c>
      <c r="H8" s="86" t="s">
        <v>15</v>
      </c>
      <c r="I8" s="84" t="s">
        <v>16</v>
      </c>
      <c r="J8" s="83" t="s">
        <v>15</v>
      </c>
      <c r="K8" s="85" t="s">
        <v>16</v>
      </c>
      <c r="L8" s="86" t="s">
        <v>15</v>
      </c>
      <c r="M8" s="84" t="s">
        <v>16</v>
      </c>
      <c r="N8" s="83" t="s">
        <v>15</v>
      </c>
      <c r="O8" s="87" t="s">
        <v>16</v>
      </c>
      <c r="P8" s="86" t="s">
        <v>15</v>
      </c>
      <c r="Q8" s="84" t="s">
        <v>16</v>
      </c>
      <c r="R8" s="83" t="s">
        <v>15</v>
      </c>
      <c r="S8" s="85" t="s">
        <v>16</v>
      </c>
      <c r="T8" s="113"/>
      <c r="U8" s="86" t="s">
        <v>15</v>
      </c>
      <c r="V8" s="88" t="s">
        <v>17</v>
      </c>
      <c r="W8" s="89" t="s">
        <v>18</v>
      </c>
    </row>
    <row r="9" spans="1:31" ht="12.75" customHeight="1" thickBot="1" x14ac:dyDescent="0.25">
      <c r="A9" s="67"/>
      <c r="B9" s="70"/>
      <c r="C9" s="68"/>
      <c r="D9" s="74"/>
      <c r="E9" s="71"/>
      <c r="F9" s="74"/>
      <c r="G9" s="72"/>
      <c r="H9" s="74"/>
      <c r="I9" s="71"/>
      <c r="J9" s="74"/>
      <c r="K9" s="72"/>
      <c r="L9" s="74"/>
      <c r="M9" s="71"/>
      <c r="N9" s="74"/>
      <c r="O9" s="72"/>
      <c r="P9" s="74"/>
      <c r="Q9" s="71"/>
      <c r="R9" s="74"/>
      <c r="S9" s="72"/>
      <c r="T9" s="114"/>
      <c r="U9" s="111"/>
      <c r="V9" s="75"/>
      <c r="W9" s="73"/>
      <c r="AD9" s="108" t="s">
        <v>23</v>
      </c>
      <c r="AE9" s="109">
        <v>0.5</v>
      </c>
    </row>
    <row r="10" spans="1:31" s="11" customFormat="1" ht="15" customHeight="1" thickTop="1" x14ac:dyDescent="0.2">
      <c r="A10" s="64">
        <v>1</v>
      </c>
      <c r="B10" s="33"/>
      <c r="C10" s="121"/>
      <c r="D10" s="9"/>
      <c r="E10" s="34"/>
      <c r="F10" s="7"/>
      <c r="G10" s="66"/>
      <c r="H10" s="9"/>
      <c r="I10" s="34"/>
      <c r="J10" s="7"/>
      <c r="K10" s="35"/>
      <c r="L10" s="9"/>
      <c r="M10" s="34"/>
      <c r="N10" s="7"/>
      <c r="O10" s="35"/>
      <c r="P10" s="9"/>
      <c r="Q10" s="34"/>
      <c r="R10" s="7"/>
      <c r="S10" s="35"/>
      <c r="T10" s="115" t="str">
        <f t="shared" ref="T10:T49" si="0">IF( ISNUMBER(AE10)=TRUE,AE10,"")</f>
        <v/>
      </c>
      <c r="U10" s="36" t="str">
        <f t="shared" ref="U10:U49" si="1">IF(ISNUMBER(D10)=TRUE,SUM(D10,F10,H10,J10,L10,N10,P10,R10)-T10,"")</f>
        <v/>
      </c>
      <c r="V10" s="55" t="str">
        <f t="shared" ref="V10:V49" si="2">IF(ISNUMBER(E10)=TRUE,SUM(E10,G10,I10,K10,M10,O10,Q10,S10),"")</f>
        <v/>
      </c>
      <c r="W10" s="37" t="str">
        <f t="shared" ref="W10:W49" si="3">IF(ISNUMBER(AC10)=TRUE,AC10,"")</f>
        <v/>
      </c>
      <c r="X10" s="11" t="str">
        <f t="shared" ref="X10:X49" si="4">IF(ISNUMBER(W10)=TRUE,1,"")</f>
        <v/>
      </c>
      <c r="Y10" s="11" t="str">
        <f>IF(ISNUMBER(U10)=TRUE,U10,"")</f>
        <v/>
      </c>
      <c r="Z10" s="11" t="str">
        <f>IF(ISNUMBER(V10)=TRUE,V10,"")</f>
        <v/>
      </c>
      <c r="AA10" s="61">
        <f>MAX(E10,G10,I10,K10,M10,O10,Q10,S10)</f>
        <v>0</v>
      </c>
      <c r="AB10" s="11" t="str">
        <f>IF(ISNUMBER(Y10)=TRUE,Y10-Z10/100000-AA10/1000000000,"")</f>
        <v/>
      </c>
      <c r="AC10" s="11" t="str">
        <f t="shared" ref="AC10:AC49" si="5">IF(ISNUMBER(AB10)=TRUE,RANK(AB10,$AB$10:$AB$49,1),"")</f>
        <v/>
      </c>
      <c r="AD10" s="11" t="str">
        <f>IF(OR(ISNUMBER(D10)=TRUE,ISNUMBER(F10)=TRUE,ISNUMBER(H10)=TRUE,ISNUMBER(J10)=TRUE,ISNUMBER(L10)=TRUE,ISNUMBER(N10)=TRUE,ISNUMBER(P10)=TRUE,ISNUMBER(R10)=TRUE),MAX(D10,F10,H10,J10,L10,N10,P10,R10),"")</f>
        <v/>
      </c>
      <c r="AE10" s="11" t="str">
        <f>IF(ISNUMBER(AD10),AD10*50%,"")</f>
        <v/>
      </c>
    </row>
    <row r="11" spans="1:31" s="11" customFormat="1" ht="15" customHeight="1" x14ac:dyDescent="0.2">
      <c r="A11" s="12">
        <v>2</v>
      </c>
      <c r="B11" s="38"/>
      <c r="C11" s="39"/>
      <c r="D11" s="16"/>
      <c r="E11" s="40"/>
      <c r="F11" s="14"/>
      <c r="G11" s="41"/>
      <c r="H11" s="16"/>
      <c r="I11" s="40"/>
      <c r="J11" s="14"/>
      <c r="K11" s="41"/>
      <c r="L11" s="16"/>
      <c r="M11" s="40"/>
      <c r="N11" s="14"/>
      <c r="O11" s="41"/>
      <c r="P11" s="16"/>
      <c r="Q11" s="40"/>
      <c r="R11" s="14"/>
      <c r="S11" s="41"/>
      <c r="T11" s="115" t="str">
        <f t="shared" si="0"/>
        <v/>
      </c>
      <c r="U11" s="36" t="str">
        <f t="shared" si="1"/>
        <v/>
      </c>
      <c r="V11" s="55" t="str">
        <f t="shared" si="2"/>
        <v/>
      </c>
      <c r="W11" s="37" t="str">
        <f t="shared" si="3"/>
        <v/>
      </c>
      <c r="X11" s="11" t="str">
        <f t="shared" si="4"/>
        <v/>
      </c>
      <c r="Y11" s="11" t="str">
        <f t="shared" ref="Y11:Z49" si="6">IF(ISNUMBER(U11)=TRUE,U11,"")</f>
        <v/>
      </c>
      <c r="Z11" s="11" t="str">
        <f t="shared" si="6"/>
        <v/>
      </c>
      <c r="AA11" s="61">
        <f t="shared" ref="AA11:AA49" si="7">MAX(E11,G11,I11,K11,M11,O11,Q11,S11)</f>
        <v>0</v>
      </c>
      <c r="AB11" s="11" t="str">
        <f t="shared" ref="AB11:AB49" si="8">IF(ISNUMBER(Y11)=TRUE,Y11-Z11/100000-AA11/1000000000,"")</f>
        <v/>
      </c>
      <c r="AC11" s="11" t="str">
        <f t="shared" si="5"/>
        <v/>
      </c>
      <c r="AD11" s="11" t="str">
        <f t="shared" ref="AD11:AD49" si="9">IF(OR(ISNUMBER(D11)=TRUE,ISNUMBER(F11)=TRUE,ISNUMBER(H11)=TRUE,ISNUMBER(J11)=TRUE,ISNUMBER(L11)=TRUE,ISNUMBER(N11)=TRUE,ISNUMBER(P11)=TRUE,ISNUMBER(R11)=TRUE),MAX(D11,F11,H11,J11,L11,N11,P11,R11),"")</f>
        <v/>
      </c>
      <c r="AE11" s="11" t="str">
        <f t="shared" ref="AE11:AE49" si="10">IF(ISNUMBER(AD11),AD11*50%,"")</f>
        <v/>
      </c>
    </row>
    <row r="12" spans="1:31" s="11" customFormat="1" ht="15" customHeight="1" x14ac:dyDescent="0.2">
      <c r="A12" s="12">
        <v>3</v>
      </c>
      <c r="B12" s="38"/>
      <c r="C12" s="110"/>
      <c r="D12" s="16"/>
      <c r="E12" s="40"/>
      <c r="F12" s="14"/>
      <c r="G12" s="41"/>
      <c r="H12" s="16"/>
      <c r="I12" s="40"/>
      <c r="J12" s="14"/>
      <c r="K12" s="41"/>
      <c r="L12" s="16"/>
      <c r="M12" s="40"/>
      <c r="N12" s="14"/>
      <c r="O12" s="41"/>
      <c r="P12" s="16"/>
      <c r="Q12" s="40"/>
      <c r="R12" s="14"/>
      <c r="S12" s="41"/>
      <c r="T12" s="115" t="str">
        <f t="shared" si="0"/>
        <v/>
      </c>
      <c r="U12" s="36" t="str">
        <f t="shared" si="1"/>
        <v/>
      </c>
      <c r="V12" s="55" t="str">
        <f t="shared" si="2"/>
        <v/>
      </c>
      <c r="W12" s="37" t="str">
        <f t="shared" si="3"/>
        <v/>
      </c>
      <c r="X12" s="11" t="str">
        <f t="shared" si="4"/>
        <v/>
      </c>
      <c r="Y12" s="11" t="str">
        <f t="shared" si="6"/>
        <v/>
      </c>
      <c r="Z12" s="11" t="str">
        <f t="shared" si="6"/>
        <v/>
      </c>
      <c r="AA12" s="61">
        <f t="shared" si="7"/>
        <v>0</v>
      </c>
      <c r="AB12" s="11" t="str">
        <f t="shared" si="8"/>
        <v/>
      </c>
      <c r="AC12" s="11" t="str">
        <f t="shared" si="5"/>
        <v/>
      </c>
      <c r="AD12" s="11" t="str">
        <f t="shared" si="9"/>
        <v/>
      </c>
      <c r="AE12" s="11" t="str">
        <f t="shared" si="10"/>
        <v/>
      </c>
    </row>
    <row r="13" spans="1:31" s="11" customFormat="1" ht="15" customHeight="1" x14ac:dyDescent="0.2">
      <c r="A13" s="64">
        <v>4</v>
      </c>
      <c r="B13" s="38"/>
      <c r="C13" s="39"/>
      <c r="D13" s="16"/>
      <c r="E13" s="40"/>
      <c r="F13" s="14"/>
      <c r="G13" s="41"/>
      <c r="H13" s="16"/>
      <c r="I13" s="40"/>
      <c r="J13" s="14"/>
      <c r="K13" s="41"/>
      <c r="L13" s="16"/>
      <c r="M13" s="40"/>
      <c r="N13" s="14"/>
      <c r="O13" s="41"/>
      <c r="P13" s="16"/>
      <c r="Q13" s="40"/>
      <c r="R13" s="14"/>
      <c r="S13" s="41"/>
      <c r="T13" s="115" t="str">
        <f t="shared" si="0"/>
        <v/>
      </c>
      <c r="U13" s="36" t="str">
        <f t="shared" si="1"/>
        <v/>
      </c>
      <c r="V13" s="55" t="str">
        <f t="shared" si="2"/>
        <v/>
      </c>
      <c r="W13" s="37" t="str">
        <f t="shared" si="3"/>
        <v/>
      </c>
      <c r="X13" s="11" t="str">
        <f t="shared" si="4"/>
        <v/>
      </c>
      <c r="Y13" s="11" t="str">
        <f t="shared" si="6"/>
        <v/>
      </c>
      <c r="Z13" s="11" t="str">
        <f t="shared" si="6"/>
        <v/>
      </c>
      <c r="AA13" s="61">
        <f t="shared" si="7"/>
        <v>0</v>
      </c>
      <c r="AB13" s="11" t="str">
        <f t="shared" si="8"/>
        <v/>
      </c>
      <c r="AC13" s="11" t="str">
        <f t="shared" si="5"/>
        <v/>
      </c>
      <c r="AD13" s="11" t="str">
        <f t="shared" si="9"/>
        <v/>
      </c>
      <c r="AE13" s="11" t="str">
        <f t="shared" si="10"/>
        <v/>
      </c>
    </row>
    <row r="14" spans="1:31" s="11" customFormat="1" ht="15" customHeight="1" x14ac:dyDescent="0.2">
      <c r="A14" s="12">
        <v>5</v>
      </c>
      <c r="B14" s="38"/>
      <c r="C14" s="39"/>
      <c r="D14" s="16"/>
      <c r="E14" s="40"/>
      <c r="F14" s="14"/>
      <c r="G14" s="41"/>
      <c r="H14" s="16"/>
      <c r="I14" s="40"/>
      <c r="J14" s="14"/>
      <c r="K14" s="41"/>
      <c r="L14" s="16"/>
      <c r="M14" s="40"/>
      <c r="N14" s="14"/>
      <c r="O14" s="41"/>
      <c r="P14" s="16"/>
      <c r="Q14" s="40"/>
      <c r="R14" s="14"/>
      <c r="S14" s="41"/>
      <c r="T14" s="115" t="str">
        <f t="shared" si="0"/>
        <v/>
      </c>
      <c r="U14" s="36" t="str">
        <f t="shared" si="1"/>
        <v/>
      </c>
      <c r="V14" s="55" t="str">
        <f t="shared" si="2"/>
        <v/>
      </c>
      <c r="W14" s="37" t="str">
        <f t="shared" si="3"/>
        <v/>
      </c>
      <c r="X14" s="11" t="str">
        <f t="shared" si="4"/>
        <v/>
      </c>
      <c r="Y14" s="11" t="str">
        <f t="shared" si="6"/>
        <v/>
      </c>
      <c r="Z14" s="11" t="str">
        <f t="shared" si="6"/>
        <v/>
      </c>
      <c r="AA14" s="61">
        <f t="shared" si="7"/>
        <v>0</v>
      </c>
      <c r="AB14" s="11" t="str">
        <f t="shared" si="8"/>
        <v/>
      </c>
      <c r="AC14" s="11" t="str">
        <f t="shared" si="5"/>
        <v/>
      </c>
      <c r="AD14" s="11" t="str">
        <f t="shared" si="9"/>
        <v/>
      </c>
      <c r="AE14" s="11" t="str">
        <f t="shared" si="10"/>
        <v/>
      </c>
    </row>
    <row r="15" spans="1:31" s="11" customFormat="1" ht="15" customHeight="1" x14ac:dyDescent="0.2">
      <c r="A15" s="12">
        <v>6</v>
      </c>
      <c r="B15" s="38"/>
      <c r="C15" s="110"/>
      <c r="D15" s="16"/>
      <c r="E15" s="40"/>
      <c r="F15" s="14"/>
      <c r="G15" s="41"/>
      <c r="H15" s="16"/>
      <c r="I15" s="40"/>
      <c r="J15" s="14"/>
      <c r="K15" s="41"/>
      <c r="L15" s="16"/>
      <c r="M15" s="40"/>
      <c r="N15" s="14"/>
      <c r="O15" s="41"/>
      <c r="P15" s="16"/>
      <c r="Q15" s="40"/>
      <c r="R15" s="14"/>
      <c r="S15" s="41"/>
      <c r="T15" s="115" t="str">
        <f t="shared" si="0"/>
        <v/>
      </c>
      <c r="U15" s="36" t="str">
        <f t="shared" si="1"/>
        <v/>
      </c>
      <c r="V15" s="55" t="str">
        <f t="shared" si="2"/>
        <v/>
      </c>
      <c r="W15" s="37" t="str">
        <f t="shared" si="3"/>
        <v/>
      </c>
      <c r="X15" s="11" t="str">
        <f t="shared" si="4"/>
        <v/>
      </c>
      <c r="Y15" s="11" t="str">
        <f t="shared" si="6"/>
        <v/>
      </c>
      <c r="Z15" s="11" t="str">
        <f t="shared" si="6"/>
        <v/>
      </c>
      <c r="AA15" s="61">
        <f t="shared" si="7"/>
        <v>0</v>
      </c>
      <c r="AB15" s="11" t="str">
        <f t="shared" si="8"/>
        <v/>
      </c>
      <c r="AC15" s="11" t="str">
        <f t="shared" si="5"/>
        <v/>
      </c>
      <c r="AD15" s="11" t="str">
        <f t="shared" si="9"/>
        <v/>
      </c>
      <c r="AE15" s="11" t="str">
        <f t="shared" si="10"/>
        <v/>
      </c>
    </row>
    <row r="16" spans="1:31" s="11" customFormat="1" ht="15" customHeight="1" x14ac:dyDescent="0.2">
      <c r="A16" s="64">
        <v>7</v>
      </c>
      <c r="B16" s="38"/>
      <c r="C16" s="39"/>
      <c r="D16" s="16"/>
      <c r="E16" s="40"/>
      <c r="F16" s="14"/>
      <c r="G16" s="41"/>
      <c r="H16" s="16"/>
      <c r="I16" s="40"/>
      <c r="J16" s="14"/>
      <c r="K16" s="41"/>
      <c r="L16" s="16"/>
      <c r="M16" s="40"/>
      <c r="N16" s="14"/>
      <c r="O16" s="41"/>
      <c r="P16" s="16"/>
      <c r="Q16" s="40"/>
      <c r="R16" s="14"/>
      <c r="S16" s="41"/>
      <c r="T16" s="115" t="str">
        <f t="shared" si="0"/>
        <v/>
      </c>
      <c r="U16" s="36" t="str">
        <f t="shared" si="1"/>
        <v/>
      </c>
      <c r="V16" s="55" t="str">
        <f t="shared" si="2"/>
        <v/>
      </c>
      <c r="W16" s="37" t="str">
        <f t="shared" si="3"/>
        <v/>
      </c>
      <c r="X16" s="11" t="str">
        <f t="shared" si="4"/>
        <v/>
      </c>
      <c r="Y16" s="11" t="str">
        <f t="shared" si="6"/>
        <v/>
      </c>
      <c r="Z16" s="11" t="str">
        <f t="shared" si="6"/>
        <v/>
      </c>
      <c r="AA16" s="61">
        <f t="shared" si="7"/>
        <v>0</v>
      </c>
      <c r="AB16" s="11" t="str">
        <f t="shared" si="8"/>
        <v/>
      </c>
      <c r="AC16" s="11" t="str">
        <f t="shared" si="5"/>
        <v/>
      </c>
      <c r="AD16" s="11" t="str">
        <f t="shared" si="9"/>
        <v/>
      </c>
      <c r="AE16" s="11" t="str">
        <f t="shared" si="10"/>
        <v/>
      </c>
    </row>
    <row r="17" spans="1:31" s="11" customFormat="1" ht="15" customHeight="1" x14ac:dyDescent="0.2">
      <c r="A17" s="12">
        <v>8</v>
      </c>
      <c r="B17" s="38"/>
      <c r="C17" s="110"/>
      <c r="D17" s="16"/>
      <c r="E17" s="40"/>
      <c r="F17" s="14"/>
      <c r="G17" s="41"/>
      <c r="H17" s="16"/>
      <c r="I17" s="40"/>
      <c r="J17" s="14"/>
      <c r="K17" s="41"/>
      <c r="L17" s="16"/>
      <c r="M17" s="40"/>
      <c r="N17" s="14"/>
      <c r="O17" s="41"/>
      <c r="P17" s="16"/>
      <c r="Q17" s="40"/>
      <c r="R17" s="14"/>
      <c r="S17" s="41"/>
      <c r="T17" s="115" t="str">
        <f t="shared" si="0"/>
        <v/>
      </c>
      <c r="U17" s="36" t="str">
        <f t="shared" si="1"/>
        <v/>
      </c>
      <c r="V17" s="55" t="str">
        <f t="shared" si="2"/>
        <v/>
      </c>
      <c r="W17" s="37" t="str">
        <f t="shared" si="3"/>
        <v/>
      </c>
      <c r="X17" s="11" t="str">
        <f t="shared" si="4"/>
        <v/>
      </c>
      <c r="Y17" s="11" t="str">
        <f t="shared" si="6"/>
        <v/>
      </c>
      <c r="Z17" s="11" t="str">
        <f t="shared" si="6"/>
        <v/>
      </c>
      <c r="AA17" s="61">
        <f t="shared" si="7"/>
        <v>0</v>
      </c>
      <c r="AB17" s="11" t="str">
        <f t="shared" si="8"/>
        <v/>
      </c>
      <c r="AC17" s="11" t="str">
        <f t="shared" si="5"/>
        <v/>
      </c>
      <c r="AD17" s="11" t="str">
        <f t="shared" si="9"/>
        <v/>
      </c>
      <c r="AE17" s="11" t="str">
        <f t="shared" si="10"/>
        <v/>
      </c>
    </row>
    <row r="18" spans="1:31" s="11" customFormat="1" ht="15" customHeight="1" x14ac:dyDescent="0.2">
      <c r="A18" s="12">
        <v>9</v>
      </c>
      <c r="B18" s="38"/>
      <c r="C18" s="39"/>
      <c r="D18" s="16"/>
      <c r="E18" s="40"/>
      <c r="F18" s="14"/>
      <c r="G18" s="41"/>
      <c r="H18" s="16"/>
      <c r="I18" s="40"/>
      <c r="J18" s="14"/>
      <c r="K18" s="41"/>
      <c r="L18" s="16"/>
      <c r="M18" s="40"/>
      <c r="N18" s="14"/>
      <c r="O18" s="41"/>
      <c r="P18" s="16"/>
      <c r="Q18" s="40"/>
      <c r="R18" s="14"/>
      <c r="S18" s="41"/>
      <c r="T18" s="115" t="str">
        <f t="shared" si="0"/>
        <v/>
      </c>
      <c r="U18" s="36" t="str">
        <f t="shared" si="1"/>
        <v/>
      </c>
      <c r="V18" s="55" t="str">
        <f t="shared" si="2"/>
        <v/>
      </c>
      <c r="W18" s="37" t="str">
        <f t="shared" si="3"/>
        <v/>
      </c>
      <c r="X18" s="11" t="str">
        <f t="shared" si="4"/>
        <v/>
      </c>
      <c r="Y18" s="11" t="str">
        <f t="shared" si="6"/>
        <v/>
      </c>
      <c r="Z18" s="11" t="str">
        <f t="shared" si="6"/>
        <v/>
      </c>
      <c r="AA18" s="61">
        <f t="shared" si="7"/>
        <v>0</v>
      </c>
      <c r="AB18" s="11" t="str">
        <f t="shared" si="8"/>
        <v/>
      </c>
      <c r="AC18" s="11" t="str">
        <f t="shared" si="5"/>
        <v/>
      </c>
      <c r="AD18" s="11" t="str">
        <f t="shared" si="9"/>
        <v/>
      </c>
      <c r="AE18" s="11" t="str">
        <f t="shared" si="10"/>
        <v/>
      </c>
    </row>
    <row r="19" spans="1:31" s="11" customFormat="1" ht="15" customHeight="1" x14ac:dyDescent="0.2">
      <c r="A19" s="64">
        <v>10</v>
      </c>
      <c r="B19" s="38"/>
      <c r="C19" s="110"/>
      <c r="D19" s="16"/>
      <c r="E19" s="40"/>
      <c r="F19" s="14"/>
      <c r="G19" s="41"/>
      <c r="H19" s="16"/>
      <c r="I19" s="40"/>
      <c r="J19" s="14"/>
      <c r="K19" s="41"/>
      <c r="L19" s="16"/>
      <c r="M19" s="40"/>
      <c r="N19" s="14"/>
      <c r="O19" s="41"/>
      <c r="P19" s="16"/>
      <c r="Q19" s="40"/>
      <c r="R19" s="14"/>
      <c r="S19" s="41"/>
      <c r="T19" s="115" t="str">
        <f t="shared" si="0"/>
        <v/>
      </c>
      <c r="U19" s="36" t="str">
        <f t="shared" si="1"/>
        <v/>
      </c>
      <c r="V19" s="55" t="str">
        <f t="shared" si="2"/>
        <v/>
      </c>
      <c r="W19" s="37" t="str">
        <f t="shared" si="3"/>
        <v/>
      </c>
      <c r="X19" s="11" t="str">
        <f t="shared" si="4"/>
        <v/>
      </c>
      <c r="Y19" s="11" t="str">
        <f t="shared" si="6"/>
        <v/>
      </c>
      <c r="Z19" s="11" t="str">
        <f t="shared" si="6"/>
        <v/>
      </c>
      <c r="AA19" s="61">
        <f t="shared" si="7"/>
        <v>0</v>
      </c>
      <c r="AB19" s="11" t="str">
        <f t="shared" si="8"/>
        <v/>
      </c>
      <c r="AC19" s="11" t="str">
        <f t="shared" si="5"/>
        <v/>
      </c>
      <c r="AD19" s="11" t="str">
        <f t="shared" si="9"/>
        <v/>
      </c>
      <c r="AE19" s="11" t="str">
        <f t="shared" si="10"/>
        <v/>
      </c>
    </row>
    <row r="20" spans="1:31" s="11" customFormat="1" ht="15" customHeight="1" x14ac:dyDescent="0.2">
      <c r="A20" s="12">
        <v>11</v>
      </c>
      <c r="B20" s="38"/>
      <c r="C20" s="39"/>
      <c r="D20" s="16"/>
      <c r="E20" s="40"/>
      <c r="F20" s="14"/>
      <c r="G20" s="41"/>
      <c r="H20" s="16"/>
      <c r="I20" s="40"/>
      <c r="J20" s="14"/>
      <c r="K20" s="41"/>
      <c r="L20" s="16"/>
      <c r="M20" s="40"/>
      <c r="N20" s="14"/>
      <c r="O20" s="41"/>
      <c r="P20" s="16"/>
      <c r="Q20" s="40"/>
      <c r="R20" s="14"/>
      <c r="S20" s="41"/>
      <c r="T20" s="115" t="str">
        <f t="shared" si="0"/>
        <v/>
      </c>
      <c r="U20" s="36" t="str">
        <f t="shared" si="1"/>
        <v/>
      </c>
      <c r="V20" s="55" t="str">
        <f t="shared" si="2"/>
        <v/>
      </c>
      <c r="W20" s="37" t="str">
        <f t="shared" si="3"/>
        <v/>
      </c>
      <c r="X20" s="11" t="str">
        <f t="shared" si="4"/>
        <v/>
      </c>
      <c r="Y20" s="11" t="str">
        <f t="shared" si="6"/>
        <v/>
      </c>
      <c r="Z20" s="11" t="str">
        <f t="shared" si="6"/>
        <v/>
      </c>
      <c r="AA20" s="61">
        <f t="shared" si="7"/>
        <v>0</v>
      </c>
      <c r="AB20" s="11" t="str">
        <f t="shared" si="8"/>
        <v/>
      </c>
      <c r="AC20" s="11" t="str">
        <f t="shared" si="5"/>
        <v/>
      </c>
      <c r="AD20" s="11" t="str">
        <f t="shared" si="9"/>
        <v/>
      </c>
      <c r="AE20" s="11" t="str">
        <f t="shared" si="10"/>
        <v/>
      </c>
    </row>
    <row r="21" spans="1:31" s="11" customFormat="1" ht="15" customHeight="1" x14ac:dyDescent="0.2">
      <c r="A21" s="12">
        <v>12</v>
      </c>
      <c r="B21" s="38"/>
      <c r="C21" s="39"/>
      <c r="D21" s="16"/>
      <c r="E21" s="40"/>
      <c r="F21" s="14"/>
      <c r="G21" s="41"/>
      <c r="H21" s="16"/>
      <c r="I21" s="40"/>
      <c r="J21" s="14"/>
      <c r="K21" s="41"/>
      <c r="L21" s="16"/>
      <c r="M21" s="40"/>
      <c r="N21" s="14"/>
      <c r="O21" s="41"/>
      <c r="P21" s="16"/>
      <c r="Q21" s="40"/>
      <c r="R21" s="14"/>
      <c r="S21" s="41"/>
      <c r="T21" s="115" t="str">
        <f t="shared" si="0"/>
        <v/>
      </c>
      <c r="U21" s="36" t="str">
        <f t="shared" si="1"/>
        <v/>
      </c>
      <c r="V21" s="55" t="str">
        <f t="shared" si="2"/>
        <v/>
      </c>
      <c r="W21" s="37" t="str">
        <f t="shared" si="3"/>
        <v/>
      </c>
      <c r="X21" s="11" t="str">
        <f t="shared" si="4"/>
        <v/>
      </c>
      <c r="Y21" s="11" t="str">
        <f t="shared" si="6"/>
        <v/>
      </c>
      <c r="Z21" s="11" t="str">
        <f t="shared" si="6"/>
        <v/>
      </c>
      <c r="AA21" s="61">
        <f t="shared" si="7"/>
        <v>0</v>
      </c>
      <c r="AB21" s="11" t="str">
        <f t="shared" si="8"/>
        <v/>
      </c>
      <c r="AC21" s="11" t="str">
        <f t="shared" si="5"/>
        <v/>
      </c>
      <c r="AD21" s="11" t="str">
        <f t="shared" si="9"/>
        <v/>
      </c>
      <c r="AE21" s="11" t="str">
        <f t="shared" si="10"/>
        <v/>
      </c>
    </row>
    <row r="22" spans="1:31" ht="15" customHeight="1" x14ac:dyDescent="0.2">
      <c r="A22" s="64">
        <v>13</v>
      </c>
      <c r="B22" s="38"/>
      <c r="C22" s="39"/>
      <c r="D22" s="16"/>
      <c r="E22" s="40"/>
      <c r="F22" s="14"/>
      <c r="G22" s="41"/>
      <c r="H22" s="16"/>
      <c r="I22" s="40"/>
      <c r="J22" s="14"/>
      <c r="K22" s="41"/>
      <c r="L22" s="16"/>
      <c r="M22" s="40"/>
      <c r="N22" s="14"/>
      <c r="O22" s="41"/>
      <c r="P22" s="16"/>
      <c r="Q22" s="40"/>
      <c r="R22" s="14"/>
      <c r="S22" s="41"/>
      <c r="T22" s="115" t="str">
        <f t="shared" si="0"/>
        <v/>
      </c>
      <c r="U22" s="36" t="str">
        <f t="shared" si="1"/>
        <v/>
      </c>
      <c r="V22" s="55" t="str">
        <f t="shared" si="2"/>
        <v/>
      </c>
      <c r="W22" s="37" t="str">
        <f t="shared" si="3"/>
        <v/>
      </c>
      <c r="X22" s="11" t="str">
        <f t="shared" si="4"/>
        <v/>
      </c>
      <c r="Y22" s="11" t="str">
        <f t="shared" si="6"/>
        <v/>
      </c>
      <c r="Z22" s="11" t="str">
        <f t="shared" si="6"/>
        <v/>
      </c>
      <c r="AA22" s="61">
        <f t="shared" si="7"/>
        <v>0</v>
      </c>
      <c r="AB22" s="11" t="str">
        <f t="shared" si="8"/>
        <v/>
      </c>
      <c r="AC22" s="11" t="str">
        <f t="shared" si="5"/>
        <v/>
      </c>
      <c r="AD22" s="11" t="str">
        <f t="shared" si="9"/>
        <v/>
      </c>
      <c r="AE22" s="11" t="str">
        <f t="shared" si="10"/>
        <v/>
      </c>
    </row>
    <row r="23" spans="1:31" ht="15.75" customHeight="1" x14ac:dyDescent="0.2">
      <c r="A23" s="12">
        <v>14</v>
      </c>
      <c r="B23" s="38"/>
      <c r="C23" s="39"/>
      <c r="D23" s="16"/>
      <c r="E23" s="40"/>
      <c r="F23" s="14"/>
      <c r="G23" s="41"/>
      <c r="H23" s="16"/>
      <c r="I23" s="40"/>
      <c r="J23" s="14"/>
      <c r="K23" s="41"/>
      <c r="L23" s="16"/>
      <c r="M23" s="40"/>
      <c r="N23" s="14"/>
      <c r="O23" s="41"/>
      <c r="P23" s="16"/>
      <c r="Q23" s="40"/>
      <c r="R23" s="14"/>
      <c r="S23" s="41"/>
      <c r="T23" s="115" t="str">
        <f t="shared" si="0"/>
        <v/>
      </c>
      <c r="U23" s="36" t="str">
        <f t="shared" si="1"/>
        <v/>
      </c>
      <c r="V23" s="55" t="str">
        <f t="shared" si="2"/>
        <v/>
      </c>
      <c r="W23" s="37" t="str">
        <f t="shared" si="3"/>
        <v/>
      </c>
      <c r="X23" s="11" t="str">
        <f t="shared" si="4"/>
        <v/>
      </c>
      <c r="Y23" s="11" t="str">
        <f t="shared" si="6"/>
        <v/>
      </c>
      <c r="Z23" s="11" t="str">
        <f t="shared" si="6"/>
        <v/>
      </c>
      <c r="AA23" s="61">
        <f t="shared" si="7"/>
        <v>0</v>
      </c>
      <c r="AB23" s="11" t="str">
        <f t="shared" si="8"/>
        <v/>
      </c>
      <c r="AC23" s="11" t="str">
        <f t="shared" si="5"/>
        <v/>
      </c>
      <c r="AD23" s="11" t="str">
        <f t="shared" si="9"/>
        <v/>
      </c>
      <c r="AE23" s="11" t="str">
        <f t="shared" si="10"/>
        <v/>
      </c>
    </row>
    <row r="24" spans="1:31" ht="16.5" x14ac:dyDescent="0.2">
      <c r="A24" s="12">
        <v>15</v>
      </c>
      <c r="B24" s="38"/>
      <c r="C24" s="39"/>
      <c r="D24" s="16"/>
      <c r="E24" s="40"/>
      <c r="F24" s="14"/>
      <c r="G24" s="41"/>
      <c r="H24" s="16"/>
      <c r="I24" s="40"/>
      <c r="J24" s="14"/>
      <c r="K24" s="41"/>
      <c r="L24" s="16"/>
      <c r="M24" s="40"/>
      <c r="N24" s="14"/>
      <c r="O24" s="41"/>
      <c r="P24" s="16"/>
      <c r="Q24" s="40"/>
      <c r="R24" s="14"/>
      <c r="S24" s="41"/>
      <c r="T24" s="115" t="str">
        <f t="shared" si="0"/>
        <v/>
      </c>
      <c r="U24" s="36" t="str">
        <f t="shared" si="1"/>
        <v/>
      </c>
      <c r="V24" s="55" t="str">
        <f t="shared" si="2"/>
        <v/>
      </c>
      <c r="W24" s="37" t="str">
        <f t="shared" si="3"/>
        <v/>
      </c>
      <c r="X24" s="11" t="str">
        <f t="shared" si="4"/>
        <v/>
      </c>
      <c r="Y24" s="11" t="str">
        <f t="shared" si="6"/>
        <v/>
      </c>
      <c r="Z24" s="11" t="str">
        <f t="shared" si="6"/>
        <v/>
      </c>
      <c r="AA24" s="61">
        <f t="shared" si="7"/>
        <v>0</v>
      </c>
      <c r="AB24" s="11" t="str">
        <f t="shared" si="8"/>
        <v/>
      </c>
      <c r="AC24" s="11" t="str">
        <f t="shared" si="5"/>
        <v/>
      </c>
      <c r="AD24" s="11" t="str">
        <f t="shared" si="9"/>
        <v/>
      </c>
      <c r="AE24" s="11" t="str">
        <f t="shared" si="10"/>
        <v/>
      </c>
    </row>
    <row r="25" spans="1:31" ht="16.5" x14ac:dyDescent="0.2">
      <c r="A25" s="64">
        <v>16</v>
      </c>
      <c r="B25" s="38"/>
      <c r="C25" s="39"/>
      <c r="D25" s="16"/>
      <c r="E25" s="40"/>
      <c r="F25" s="14"/>
      <c r="G25" s="41"/>
      <c r="H25" s="16"/>
      <c r="I25" s="40"/>
      <c r="J25" s="14"/>
      <c r="K25" s="41"/>
      <c r="L25" s="16"/>
      <c r="M25" s="40"/>
      <c r="N25" s="14"/>
      <c r="O25" s="41"/>
      <c r="P25" s="16"/>
      <c r="Q25" s="40"/>
      <c r="R25" s="14"/>
      <c r="S25" s="41"/>
      <c r="T25" s="115" t="str">
        <f t="shared" si="0"/>
        <v/>
      </c>
      <c r="U25" s="36" t="str">
        <f t="shared" si="1"/>
        <v/>
      </c>
      <c r="V25" s="55" t="str">
        <f t="shared" si="2"/>
        <v/>
      </c>
      <c r="W25" s="37" t="str">
        <f t="shared" si="3"/>
        <v/>
      </c>
      <c r="X25" s="11" t="str">
        <f t="shared" si="4"/>
        <v/>
      </c>
      <c r="Y25" s="11" t="str">
        <f t="shared" si="6"/>
        <v/>
      </c>
      <c r="Z25" s="11" t="str">
        <f t="shared" si="6"/>
        <v/>
      </c>
      <c r="AA25" s="61">
        <f t="shared" si="7"/>
        <v>0</v>
      </c>
      <c r="AB25" s="11" t="str">
        <f t="shared" si="8"/>
        <v/>
      </c>
      <c r="AC25" s="11" t="str">
        <f t="shared" si="5"/>
        <v/>
      </c>
      <c r="AD25" s="11" t="str">
        <f t="shared" si="9"/>
        <v/>
      </c>
      <c r="AE25" s="11" t="str">
        <f t="shared" si="10"/>
        <v/>
      </c>
    </row>
    <row r="26" spans="1:31" ht="16.5" x14ac:dyDescent="0.2">
      <c r="A26" s="12">
        <v>17</v>
      </c>
      <c r="B26" s="38"/>
      <c r="C26" s="39"/>
      <c r="D26" s="16"/>
      <c r="E26" s="40"/>
      <c r="F26" s="14"/>
      <c r="G26" s="41"/>
      <c r="H26" s="16"/>
      <c r="I26" s="40"/>
      <c r="J26" s="14"/>
      <c r="K26" s="41"/>
      <c r="L26" s="16"/>
      <c r="M26" s="40"/>
      <c r="N26" s="14"/>
      <c r="O26" s="41"/>
      <c r="P26" s="16"/>
      <c r="Q26" s="40"/>
      <c r="R26" s="14"/>
      <c r="S26" s="41"/>
      <c r="T26" s="115" t="str">
        <f t="shared" si="0"/>
        <v/>
      </c>
      <c r="U26" s="36" t="str">
        <f t="shared" si="1"/>
        <v/>
      </c>
      <c r="V26" s="55" t="str">
        <f t="shared" si="2"/>
        <v/>
      </c>
      <c r="W26" s="37" t="str">
        <f t="shared" si="3"/>
        <v/>
      </c>
      <c r="X26" s="11" t="str">
        <f t="shared" si="4"/>
        <v/>
      </c>
      <c r="Y26" s="11" t="str">
        <f t="shared" si="6"/>
        <v/>
      </c>
      <c r="Z26" s="11" t="str">
        <f t="shared" si="6"/>
        <v/>
      </c>
      <c r="AA26" s="61">
        <f t="shared" si="7"/>
        <v>0</v>
      </c>
      <c r="AB26" s="11" t="str">
        <f t="shared" si="8"/>
        <v/>
      </c>
      <c r="AC26" s="11" t="str">
        <f t="shared" si="5"/>
        <v/>
      </c>
      <c r="AD26" s="11" t="str">
        <f t="shared" si="9"/>
        <v/>
      </c>
      <c r="AE26" s="11" t="str">
        <f t="shared" si="10"/>
        <v/>
      </c>
    </row>
    <row r="27" spans="1:31" ht="16.5" x14ac:dyDescent="0.2">
      <c r="A27" s="12">
        <v>18</v>
      </c>
      <c r="B27" s="38"/>
      <c r="C27" s="39"/>
      <c r="D27" s="16"/>
      <c r="E27" s="40"/>
      <c r="F27" s="14"/>
      <c r="G27" s="41"/>
      <c r="H27" s="16"/>
      <c r="I27" s="40"/>
      <c r="J27" s="14"/>
      <c r="K27" s="41"/>
      <c r="L27" s="16"/>
      <c r="M27" s="40"/>
      <c r="N27" s="14"/>
      <c r="O27" s="41"/>
      <c r="P27" s="16"/>
      <c r="Q27" s="40"/>
      <c r="R27" s="14"/>
      <c r="S27" s="41"/>
      <c r="T27" s="115" t="str">
        <f t="shared" si="0"/>
        <v/>
      </c>
      <c r="U27" s="36" t="str">
        <f t="shared" si="1"/>
        <v/>
      </c>
      <c r="V27" s="55" t="str">
        <f t="shared" si="2"/>
        <v/>
      </c>
      <c r="W27" s="37" t="str">
        <f t="shared" si="3"/>
        <v/>
      </c>
      <c r="X27" s="11" t="str">
        <f t="shared" si="4"/>
        <v/>
      </c>
      <c r="Y27" s="11" t="str">
        <f t="shared" si="6"/>
        <v/>
      </c>
      <c r="Z27" s="11" t="str">
        <f t="shared" si="6"/>
        <v/>
      </c>
      <c r="AA27" s="61">
        <f t="shared" si="7"/>
        <v>0</v>
      </c>
      <c r="AB27" s="11" t="str">
        <f t="shared" si="8"/>
        <v/>
      </c>
      <c r="AC27" s="11" t="str">
        <f t="shared" si="5"/>
        <v/>
      </c>
      <c r="AD27" s="11" t="str">
        <f t="shared" si="9"/>
        <v/>
      </c>
      <c r="AE27" s="11" t="str">
        <f t="shared" si="10"/>
        <v/>
      </c>
    </row>
    <row r="28" spans="1:31" ht="16.5" x14ac:dyDescent="0.2">
      <c r="A28" s="64">
        <v>19</v>
      </c>
      <c r="B28" s="38"/>
      <c r="C28" s="39"/>
      <c r="D28" s="16"/>
      <c r="E28" s="40"/>
      <c r="F28" s="14"/>
      <c r="G28" s="41"/>
      <c r="H28" s="16"/>
      <c r="I28" s="40"/>
      <c r="J28" s="14"/>
      <c r="K28" s="41"/>
      <c r="L28" s="16"/>
      <c r="M28" s="40"/>
      <c r="N28" s="14"/>
      <c r="O28" s="41"/>
      <c r="P28" s="16"/>
      <c r="Q28" s="40"/>
      <c r="R28" s="14"/>
      <c r="S28" s="41"/>
      <c r="T28" s="115" t="str">
        <f t="shared" si="0"/>
        <v/>
      </c>
      <c r="U28" s="36" t="str">
        <f t="shared" si="1"/>
        <v/>
      </c>
      <c r="V28" s="55" t="str">
        <f t="shared" si="2"/>
        <v/>
      </c>
      <c r="W28" s="37" t="str">
        <f t="shared" si="3"/>
        <v/>
      </c>
      <c r="X28" s="11" t="str">
        <f t="shared" si="4"/>
        <v/>
      </c>
      <c r="Y28" s="11" t="str">
        <f t="shared" si="6"/>
        <v/>
      </c>
      <c r="Z28" s="11" t="str">
        <f t="shared" si="6"/>
        <v/>
      </c>
      <c r="AA28" s="61">
        <f t="shared" si="7"/>
        <v>0</v>
      </c>
      <c r="AB28" s="11" t="str">
        <f t="shared" si="8"/>
        <v/>
      </c>
      <c r="AC28" s="11" t="str">
        <f t="shared" si="5"/>
        <v/>
      </c>
      <c r="AD28" s="11" t="str">
        <f t="shared" si="9"/>
        <v/>
      </c>
      <c r="AE28" s="11" t="str">
        <f t="shared" si="10"/>
        <v/>
      </c>
    </row>
    <row r="29" spans="1:31" ht="16.5" x14ac:dyDescent="0.2">
      <c r="A29" s="12">
        <v>20</v>
      </c>
      <c r="B29" s="38"/>
      <c r="C29" s="39"/>
      <c r="D29" s="16"/>
      <c r="E29" s="40"/>
      <c r="F29" s="14"/>
      <c r="G29" s="41"/>
      <c r="H29" s="16"/>
      <c r="I29" s="40"/>
      <c r="J29" s="14"/>
      <c r="K29" s="41"/>
      <c r="L29" s="16"/>
      <c r="M29" s="40"/>
      <c r="N29" s="14"/>
      <c r="O29" s="41"/>
      <c r="P29" s="16"/>
      <c r="Q29" s="40"/>
      <c r="R29" s="14"/>
      <c r="S29" s="41"/>
      <c r="T29" s="115" t="str">
        <f t="shared" si="0"/>
        <v/>
      </c>
      <c r="U29" s="36" t="str">
        <f t="shared" si="1"/>
        <v/>
      </c>
      <c r="V29" s="55" t="str">
        <f t="shared" si="2"/>
        <v/>
      </c>
      <c r="W29" s="37" t="str">
        <f t="shared" si="3"/>
        <v/>
      </c>
      <c r="X29" s="11" t="str">
        <f t="shared" si="4"/>
        <v/>
      </c>
      <c r="Y29" s="11" t="str">
        <f t="shared" si="6"/>
        <v/>
      </c>
      <c r="Z29" s="11" t="str">
        <f t="shared" si="6"/>
        <v/>
      </c>
      <c r="AA29" s="61">
        <f t="shared" si="7"/>
        <v>0</v>
      </c>
      <c r="AB29" s="11" t="str">
        <f t="shared" si="8"/>
        <v/>
      </c>
      <c r="AC29" s="11" t="str">
        <f t="shared" si="5"/>
        <v/>
      </c>
      <c r="AD29" s="11" t="str">
        <f t="shared" si="9"/>
        <v/>
      </c>
      <c r="AE29" s="11" t="str">
        <f t="shared" si="10"/>
        <v/>
      </c>
    </row>
    <row r="30" spans="1:31" ht="16.5" x14ac:dyDescent="0.2">
      <c r="A30" s="12">
        <v>21</v>
      </c>
      <c r="B30" s="38"/>
      <c r="C30" s="39"/>
      <c r="D30" s="16"/>
      <c r="E30" s="40"/>
      <c r="F30" s="14"/>
      <c r="G30" s="41"/>
      <c r="H30" s="16"/>
      <c r="I30" s="40"/>
      <c r="J30" s="14"/>
      <c r="K30" s="41"/>
      <c r="L30" s="16"/>
      <c r="M30" s="40"/>
      <c r="N30" s="14"/>
      <c r="O30" s="41"/>
      <c r="P30" s="16"/>
      <c r="Q30" s="40"/>
      <c r="R30" s="14"/>
      <c r="S30" s="41"/>
      <c r="T30" s="115" t="str">
        <f t="shared" si="0"/>
        <v/>
      </c>
      <c r="U30" s="36" t="str">
        <f t="shared" si="1"/>
        <v/>
      </c>
      <c r="V30" s="55" t="str">
        <f t="shared" si="2"/>
        <v/>
      </c>
      <c r="W30" s="37" t="str">
        <f t="shared" si="3"/>
        <v/>
      </c>
      <c r="X30" s="11" t="str">
        <f t="shared" si="4"/>
        <v/>
      </c>
      <c r="Y30" s="11" t="str">
        <f t="shared" si="6"/>
        <v/>
      </c>
      <c r="Z30" s="11" t="str">
        <f t="shared" si="6"/>
        <v/>
      </c>
      <c r="AA30" s="61">
        <f t="shared" si="7"/>
        <v>0</v>
      </c>
      <c r="AB30" s="11" t="str">
        <f t="shared" si="8"/>
        <v/>
      </c>
      <c r="AC30" s="11" t="str">
        <f t="shared" si="5"/>
        <v/>
      </c>
      <c r="AD30" s="11" t="str">
        <f t="shared" si="9"/>
        <v/>
      </c>
      <c r="AE30" s="11" t="str">
        <f t="shared" si="10"/>
        <v/>
      </c>
    </row>
    <row r="31" spans="1:31" ht="16.5" x14ac:dyDescent="0.2">
      <c r="A31" s="64">
        <v>22</v>
      </c>
      <c r="B31" s="38"/>
      <c r="C31" s="39"/>
      <c r="D31" s="16"/>
      <c r="E31" s="40"/>
      <c r="F31" s="14"/>
      <c r="G31" s="41"/>
      <c r="H31" s="16"/>
      <c r="I31" s="40"/>
      <c r="J31" s="14"/>
      <c r="K31" s="41"/>
      <c r="L31" s="16"/>
      <c r="M31" s="40"/>
      <c r="N31" s="14"/>
      <c r="O31" s="41"/>
      <c r="P31" s="16"/>
      <c r="Q31" s="40"/>
      <c r="R31" s="14"/>
      <c r="S31" s="41"/>
      <c r="T31" s="115" t="str">
        <f t="shared" si="0"/>
        <v/>
      </c>
      <c r="U31" s="36" t="str">
        <f t="shared" si="1"/>
        <v/>
      </c>
      <c r="V31" s="55" t="str">
        <f t="shared" si="2"/>
        <v/>
      </c>
      <c r="W31" s="37" t="str">
        <f t="shared" si="3"/>
        <v/>
      </c>
      <c r="X31" s="11" t="str">
        <f t="shared" si="4"/>
        <v/>
      </c>
      <c r="Y31" s="11" t="str">
        <f t="shared" si="6"/>
        <v/>
      </c>
      <c r="Z31" s="11" t="str">
        <f t="shared" si="6"/>
        <v/>
      </c>
      <c r="AA31" s="61">
        <f t="shared" si="7"/>
        <v>0</v>
      </c>
      <c r="AB31" s="11" t="str">
        <f t="shared" si="8"/>
        <v/>
      </c>
      <c r="AC31" s="11" t="str">
        <f t="shared" si="5"/>
        <v/>
      </c>
      <c r="AD31" s="11" t="str">
        <f t="shared" si="9"/>
        <v/>
      </c>
      <c r="AE31" s="11" t="str">
        <f t="shared" si="10"/>
        <v/>
      </c>
    </row>
    <row r="32" spans="1:31" ht="16.5" x14ac:dyDescent="0.2">
      <c r="A32" s="12">
        <v>23</v>
      </c>
      <c r="B32" s="38"/>
      <c r="C32" s="39"/>
      <c r="D32" s="16"/>
      <c r="E32" s="40"/>
      <c r="F32" s="14"/>
      <c r="G32" s="41"/>
      <c r="H32" s="16"/>
      <c r="I32" s="40"/>
      <c r="J32" s="14"/>
      <c r="K32" s="41"/>
      <c r="L32" s="16"/>
      <c r="M32" s="40"/>
      <c r="N32" s="14"/>
      <c r="O32" s="41"/>
      <c r="P32" s="16"/>
      <c r="Q32" s="40"/>
      <c r="R32" s="14"/>
      <c r="S32" s="41"/>
      <c r="T32" s="115" t="str">
        <f t="shared" si="0"/>
        <v/>
      </c>
      <c r="U32" s="36" t="str">
        <f t="shared" si="1"/>
        <v/>
      </c>
      <c r="V32" s="55" t="str">
        <f t="shared" si="2"/>
        <v/>
      </c>
      <c r="W32" s="37" t="str">
        <f t="shared" si="3"/>
        <v/>
      </c>
      <c r="X32" s="11" t="str">
        <f t="shared" si="4"/>
        <v/>
      </c>
      <c r="Y32" s="11" t="str">
        <f t="shared" si="6"/>
        <v/>
      </c>
      <c r="Z32" s="11" t="str">
        <f t="shared" si="6"/>
        <v/>
      </c>
      <c r="AA32" s="61">
        <f t="shared" si="7"/>
        <v>0</v>
      </c>
      <c r="AB32" s="11" t="str">
        <f t="shared" si="8"/>
        <v/>
      </c>
      <c r="AC32" s="11" t="str">
        <f t="shared" si="5"/>
        <v/>
      </c>
      <c r="AD32" s="11" t="str">
        <f t="shared" si="9"/>
        <v/>
      </c>
      <c r="AE32" s="11" t="str">
        <f t="shared" si="10"/>
        <v/>
      </c>
    </row>
    <row r="33" spans="1:31" ht="16.5" x14ac:dyDescent="0.2">
      <c r="A33" s="12">
        <v>24</v>
      </c>
      <c r="B33" s="38"/>
      <c r="C33" s="39"/>
      <c r="D33" s="16"/>
      <c r="E33" s="40"/>
      <c r="F33" s="14"/>
      <c r="G33" s="41"/>
      <c r="H33" s="16"/>
      <c r="I33" s="40"/>
      <c r="J33" s="14"/>
      <c r="K33" s="41"/>
      <c r="L33" s="16"/>
      <c r="M33" s="40"/>
      <c r="N33" s="14"/>
      <c r="O33" s="41"/>
      <c r="P33" s="16"/>
      <c r="Q33" s="40"/>
      <c r="R33" s="14"/>
      <c r="S33" s="41"/>
      <c r="T33" s="115" t="str">
        <f t="shared" si="0"/>
        <v/>
      </c>
      <c r="U33" s="36" t="str">
        <f t="shared" si="1"/>
        <v/>
      </c>
      <c r="V33" s="55" t="str">
        <f t="shared" si="2"/>
        <v/>
      </c>
      <c r="W33" s="37" t="str">
        <f t="shared" si="3"/>
        <v/>
      </c>
      <c r="X33" s="11" t="str">
        <f t="shared" si="4"/>
        <v/>
      </c>
      <c r="Y33" s="11" t="str">
        <f t="shared" si="6"/>
        <v/>
      </c>
      <c r="Z33" s="11" t="str">
        <f t="shared" si="6"/>
        <v/>
      </c>
      <c r="AA33" s="61">
        <f t="shared" si="7"/>
        <v>0</v>
      </c>
      <c r="AB33" s="11" t="str">
        <f t="shared" si="8"/>
        <v/>
      </c>
      <c r="AC33" s="11" t="str">
        <f t="shared" si="5"/>
        <v/>
      </c>
      <c r="AD33" s="11" t="str">
        <f t="shared" si="9"/>
        <v/>
      </c>
      <c r="AE33" s="11" t="str">
        <f t="shared" si="10"/>
        <v/>
      </c>
    </row>
    <row r="34" spans="1:31" ht="16.5" x14ac:dyDescent="0.2">
      <c r="A34" s="64">
        <v>25</v>
      </c>
      <c r="B34" s="38"/>
      <c r="C34" s="39"/>
      <c r="D34" s="16"/>
      <c r="E34" s="40"/>
      <c r="F34" s="14"/>
      <c r="G34" s="41"/>
      <c r="H34" s="16"/>
      <c r="I34" s="40"/>
      <c r="J34" s="14"/>
      <c r="K34" s="41"/>
      <c r="L34" s="16"/>
      <c r="M34" s="40"/>
      <c r="N34" s="14"/>
      <c r="O34" s="41"/>
      <c r="P34" s="16"/>
      <c r="Q34" s="40"/>
      <c r="R34" s="14"/>
      <c r="S34" s="41"/>
      <c r="T34" s="115" t="str">
        <f t="shared" si="0"/>
        <v/>
      </c>
      <c r="U34" s="36" t="str">
        <f t="shared" si="1"/>
        <v/>
      </c>
      <c r="V34" s="55" t="str">
        <f t="shared" si="2"/>
        <v/>
      </c>
      <c r="W34" s="37" t="str">
        <f t="shared" si="3"/>
        <v/>
      </c>
      <c r="X34" s="11" t="str">
        <f t="shared" si="4"/>
        <v/>
      </c>
      <c r="Y34" s="11" t="str">
        <f t="shared" si="6"/>
        <v/>
      </c>
      <c r="Z34" s="11" t="str">
        <f t="shared" si="6"/>
        <v/>
      </c>
      <c r="AA34" s="61">
        <f t="shared" si="7"/>
        <v>0</v>
      </c>
      <c r="AB34" s="11" t="str">
        <f t="shared" si="8"/>
        <v/>
      </c>
      <c r="AC34" s="11" t="str">
        <f t="shared" si="5"/>
        <v/>
      </c>
      <c r="AD34" s="11" t="str">
        <f t="shared" si="9"/>
        <v/>
      </c>
      <c r="AE34" s="11" t="str">
        <f t="shared" si="10"/>
        <v/>
      </c>
    </row>
    <row r="35" spans="1:31" ht="16.5" x14ac:dyDescent="0.2">
      <c r="A35" s="12">
        <v>26</v>
      </c>
      <c r="B35" s="38"/>
      <c r="C35" s="39"/>
      <c r="D35" s="16"/>
      <c r="E35" s="40"/>
      <c r="F35" s="14"/>
      <c r="G35" s="41"/>
      <c r="H35" s="16"/>
      <c r="I35" s="40"/>
      <c r="J35" s="14"/>
      <c r="K35" s="41"/>
      <c r="L35" s="16"/>
      <c r="M35" s="40"/>
      <c r="N35" s="14"/>
      <c r="O35" s="41"/>
      <c r="P35" s="16"/>
      <c r="Q35" s="40"/>
      <c r="R35" s="14"/>
      <c r="S35" s="41"/>
      <c r="T35" s="115" t="str">
        <f t="shared" si="0"/>
        <v/>
      </c>
      <c r="U35" s="36" t="str">
        <f t="shared" si="1"/>
        <v/>
      </c>
      <c r="V35" s="55" t="str">
        <f t="shared" si="2"/>
        <v/>
      </c>
      <c r="W35" s="37" t="str">
        <f t="shared" si="3"/>
        <v/>
      </c>
      <c r="X35" s="11" t="str">
        <f t="shared" si="4"/>
        <v/>
      </c>
      <c r="Y35" s="11" t="str">
        <f t="shared" si="6"/>
        <v/>
      </c>
      <c r="Z35" s="11" t="str">
        <f t="shared" si="6"/>
        <v/>
      </c>
      <c r="AA35" s="61">
        <f t="shared" si="7"/>
        <v>0</v>
      </c>
      <c r="AB35" s="11" t="str">
        <f t="shared" si="8"/>
        <v/>
      </c>
      <c r="AC35" s="11" t="str">
        <f t="shared" si="5"/>
        <v/>
      </c>
      <c r="AD35" s="11" t="str">
        <f t="shared" si="9"/>
        <v/>
      </c>
      <c r="AE35" s="11" t="str">
        <f t="shared" si="10"/>
        <v/>
      </c>
    </row>
    <row r="36" spans="1:31" ht="16.5" x14ac:dyDescent="0.2">
      <c r="A36" s="12">
        <v>27</v>
      </c>
      <c r="B36" s="38"/>
      <c r="C36" s="39"/>
      <c r="D36" s="16"/>
      <c r="E36" s="40"/>
      <c r="F36" s="14"/>
      <c r="G36" s="41"/>
      <c r="H36" s="16"/>
      <c r="I36" s="40"/>
      <c r="J36" s="14"/>
      <c r="K36" s="41"/>
      <c r="L36" s="16"/>
      <c r="M36" s="40"/>
      <c r="N36" s="14"/>
      <c r="O36" s="41"/>
      <c r="P36" s="16"/>
      <c r="Q36" s="40"/>
      <c r="R36" s="14"/>
      <c r="S36" s="41"/>
      <c r="T36" s="115" t="str">
        <f t="shared" si="0"/>
        <v/>
      </c>
      <c r="U36" s="36" t="str">
        <f t="shared" si="1"/>
        <v/>
      </c>
      <c r="V36" s="55" t="str">
        <f t="shared" si="2"/>
        <v/>
      </c>
      <c r="W36" s="37" t="str">
        <f t="shared" si="3"/>
        <v/>
      </c>
      <c r="X36" s="11" t="str">
        <f t="shared" si="4"/>
        <v/>
      </c>
      <c r="Y36" s="11" t="str">
        <f t="shared" si="6"/>
        <v/>
      </c>
      <c r="Z36" s="11" t="str">
        <f t="shared" si="6"/>
        <v/>
      </c>
      <c r="AA36" s="61">
        <f t="shared" si="7"/>
        <v>0</v>
      </c>
      <c r="AB36" s="11" t="str">
        <f t="shared" si="8"/>
        <v/>
      </c>
      <c r="AC36" s="11" t="str">
        <f t="shared" si="5"/>
        <v/>
      </c>
      <c r="AD36" s="11" t="str">
        <f t="shared" si="9"/>
        <v/>
      </c>
      <c r="AE36" s="11" t="str">
        <f t="shared" si="10"/>
        <v/>
      </c>
    </row>
    <row r="37" spans="1:31" ht="16.5" x14ac:dyDescent="0.2">
      <c r="A37" s="64">
        <v>28</v>
      </c>
      <c r="B37" s="38"/>
      <c r="C37" s="39"/>
      <c r="D37" s="16"/>
      <c r="E37" s="40"/>
      <c r="F37" s="14"/>
      <c r="G37" s="41"/>
      <c r="H37" s="16"/>
      <c r="I37" s="40"/>
      <c r="J37" s="14"/>
      <c r="K37" s="41"/>
      <c r="L37" s="16"/>
      <c r="M37" s="40"/>
      <c r="N37" s="14"/>
      <c r="O37" s="41"/>
      <c r="P37" s="16"/>
      <c r="Q37" s="40"/>
      <c r="R37" s="14"/>
      <c r="S37" s="41"/>
      <c r="T37" s="115" t="str">
        <f t="shared" si="0"/>
        <v/>
      </c>
      <c r="U37" s="36" t="str">
        <f t="shared" si="1"/>
        <v/>
      </c>
      <c r="V37" s="55" t="str">
        <f t="shared" si="2"/>
        <v/>
      </c>
      <c r="W37" s="37" t="str">
        <f t="shared" si="3"/>
        <v/>
      </c>
      <c r="X37" s="11" t="str">
        <f t="shared" si="4"/>
        <v/>
      </c>
      <c r="Y37" s="11" t="str">
        <f t="shared" si="6"/>
        <v/>
      </c>
      <c r="Z37" s="11" t="str">
        <f t="shared" si="6"/>
        <v/>
      </c>
      <c r="AA37" s="61">
        <f t="shared" si="7"/>
        <v>0</v>
      </c>
      <c r="AB37" s="11" t="str">
        <f t="shared" si="8"/>
        <v/>
      </c>
      <c r="AC37" s="11" t="str">
        <f t="shared" si="5"/>
        <v/>
      </c>
      <c r="AD37" s="11" t="str">
        <f t="shared" si="9"/>
        <v/>
      </c>
      <c r="AE37" s="11" t="str">
        <f t="shared" si="10"/>
        <v/>
      </c>
    </row>
    <row r="38" spans="1:31" ht="16.5" x14ac:dyDescent="0.2">
      <c r="A38" s="12">
        <v>29</v>
      </c>
      <c r="B38" s="38"/>
      <c r="C38" s="39"/>
      <c r="D38" s="16"/>
      <c r="E38" s="40"/>
      <c r="F38" s="14"/>
      <c r="G38" s="41"/>
      <c r="H38" s="16"/>
      <c r="I38" s="40"/>
      <c r="J38" s="14"/>
      <c r="K38" s="41"/>
      <c r="L38" s="16"/>
      <c r="M38" s="40"/>
      <c r="N38" s="14"/>
      <c r="O38" s="41"/>
      <c r="P38" s="16"/>
      <c r="Q38" s="40"/>
      <c r="R38" s="14"/>
      <c r="S38" s="41"/>
      <c r="T38" s="115" t="str">
        <f t="shared" si="0"/>
        <v/>
      </c>
      <c r="U38" s="36" t="str">
        <f t="shared" si="1"/>
        <v/>
      </c>
      <c r="V38" s="55" t="str">
        <f t="shared" si="2"/>
        <v/>
      </c>
      <c r="W38" s="37" t="str">
        <f t="shared" si="3"/>
        <v/>
      </c>
      <c r="X38" s="11" t="str">
        <f t="shared" si="4"/>
        <v/>
      </c>
      <c r="Y38" s="11" t="str">
        <f t="shared" si="6"/>
        <v/>
      </c>
      <c r="Z38" s="11" t="str">
        <f t="shared" si="6"/>
        <v/>
      </c>
      <c r="AA38" s="61">
        <f t="shared" si="7"/>
        <v>0</v>
      </c>
      <c r="AB38" s="11" t="str">
        <f t="shared" si="8"/>
        <v/>
      </c>
      <c r="AC38" s="11" t="str">
        <f t="shared" si="5"/>
        <v/>
      </c>
      <c r="AD38" s="11" t="str">
        <f t="shared" si="9"/>
        <v/>
      </c>
      <c r="AE38" s="11" t="str">
        <f t="shared" si="10"/>
        <v/>
      </c>
    </row>
    <row r="39" spans="1:31" ht="16.5" x14ac:dyDescent="0.2">
      <c r="A39" s="12">
        <v>30</v>
      </c>
      <c r="B39" s="38"/>
      <c r="C39" s="39"/>
      <c r="D39" s="16"/>
      <c r="E39" s="40"/>
      <c r="F39" s="14"/>
      <c r="G39" s="41"/>
      <c r="H39" s="16"/>
      <c r="I39" s="40"/>
      <c r="J39" s="14"/>
      <c r="K39" s="41"/>
      <c r="L39" s="16"/>
      <c r="M39" s="40"/>
      <c r="N39" s="14"/>
      <c r="O39" s="41"/>
      <c r="P39" s="16"/>
      <c r="Q39" s="40"/>
      <c r="R39" s="14"/>
      <c r="S39" s="41"/>
      <c r="T39" s="115" t="str">
        <f t="shared" si="0"/>
        <v/>
      </c>
      <c r="U39" s="36" t="str">
        <f t="shared" si="1"/>
        <v/>
      </c>
      <c r="V39" s="55" t="str">
        <f t="shared" si="2"/>
        <v/>
      </c>
      <c r="W39" s="37" t="str">
        <f t="shared" si="3"/>
        <v/>
      </c>
      <c r="X39" s="11" t="str">
        <f t="shared" si="4"/>
        <v/>
      </c>
      <c r="Y39" s="11" t="str">
        <f t="shared" si="6"/>
        <v/>
      </c>
      <c r="Z39" s="11" t="str">
        <f t="shared" si="6"/>
        <v/>
      </c>
      <c r="AA39" s="61">
        <f t="shared" si="7"/>
        <v>0</v>
      </c>
      <c r="AB39" s="11" t="str">
        <f t="shared" si="8"/>
        <v/>
      </c>
      <c r="AC39" s="11" t="str">
        <f t="shared" si="5"/>
        <v/>
      </c>
      <c r="AD39" s="11" t="str">
        <f t="shared" si="9"/>
        <v/>
      </c>
      <c r="AE39" s="11" t="str">
        <f t="shared" si="10"/>
        <v/>
      </c>
    </row>
    <row r="40" spans="1:31" ht="16.5" x14ac:dyDescent="0.2">
      <c r="A40" s="64">
        <v>31</v>
      </c>
      <c r="B40" s="38"/>
      <c r="C40" s="39"/>
      <c r="D40" s="16"/>
      <c r="E40" s="40"/>
      <c r="F40" s="14"/>
      <c r="G40" s="41"/>
      <c r="H40" s="16"/>
      <c r="I40" s="40"/>
      <c r="J40" s="14"/>
      <c r="K40" s="41"/>
      <c r="L40" s="16"/>
      <c r="M40" s="40"/>
      <c r="N40" s="14"/>
      <c r="O40" s="41"/>
      <c r="P40" s="16"/>
      <c r="Q40" s="40"/>
      <c r="R40" s="14"/>
      <c r="S40" s="41"/>
      <c r="T40" s="115" t="str">
        <f t="shared" si="0"/>
        <v/>
      </c>
      <c r="U40" s="36" t="str">
        <f t="shared" si="1"/>
        <v/>
      </c>
      <c r="V40" s="55" t="str">
        <f t="shared" si="2"/>
        <v/>
      </c>
      <c r="W40" s="37" t="str">
        <f t="shared" si="3"/>
        <v/>
      </c>
      <c r="X40" s="11" t="str">
        <f t="shared" si="4"/>
        <v/>
      </c>
      <c r="Y40" s="11" t="str">
        <f t="shared" si="6"/>
        <v/>
      </c>
      <c r="Z40" s="11" t="str">
        <f t="shared" si="6"/>
        <v/>
      </c>
      <c r="AA40" s="61">
        <f t="shared" si="7"/>
        <v>0</v>
      </c>
      <c r="AB40" s="11" t="str">
        <f t="shared" si="8"/>
        <v/>
      </c>
      <c r="AC40" s="11" t="str">
        <f t="shared" si="5"/>
        <v/>
      </c>
      <c r="AD40" s="11" t="str">
        <f t="shared" si="9"/>
        <v/>
      </c>
      <c r="AE40" s="11" t="str">
        <f t="shared" si="10"/>
        <v/>
      </c>
    </row>
    <row r="41" spans="1:31" ht="16.5" x14ac:dyDescent="0.2">
      <c r="A41" s="12">
        <v>32</v>
      </c>
      <c r="B41" s="38"/>
      <c r="C41" s="39"/>
      <c r="D41" s="16"/>
      <c r="E41" s="40"/>
      <c r="F41" s="14"/>
      <c r="G41" s="41"/>
      <c r="H41" s="16"/>
      <c r="I41" s="40"/>
      <c r="J41" s="14"/>
      <c r="K41" s="41"/>
      <c r="L41" s="16"/>
      <c r="M41" s="40"/>
      <c r="N41" s="14"/>
      <c r="O41" s="41"/>
      <c r="P41" s="16"/>
      <c r="Q41" s="40"/>
      <c r="R41" s="14"/>
      <c r="S41" s="41"/>
      <c r="T41" s="115" t="str">
        <f t="shared" si="0"/>
        <v/>
      </c>
      <c r="U41" s="36" t="str">
        <f t="shared" si="1"/>
        <v/>
      </c>
      <c r="V41" s="55" t="str">
        <f t="shared" si="2"/>
        <v/>
      </c>
      <c r="W41" s="37" t="str">
        <f t="shared" si="3"/>
        <v/>
      </c>
      <c r="X41" s="11" t="str">
        <f t="shared" si="4"/>
        <v/>
      </c>
      <c r="Y41" s="11" t="str">
        <f t="shared" si="6"/>
        <v/>
      </c>
      <c r="Z41" s="11" t="str">
        <f t="shared" si="6"/>
        <v/>
      </c>
      <c r="AA41" s="61">
        <f t="shared" si="7"/>
        <v>0</v>
      </c>
      <c r="AB41" s="11" t="str">
        <f t="shared" si="8"/>
        <v/>
      </c>
      <c r="AC41" s="11" t="str">
        <f t="shared" si="5"/>
        <v/>
      </c>
      <c r="AD41" s="11" t="str">
        <f t="shared" si="9"/>
        <v/>
      </c>
      <c r="AE41" s="11" t="str">
        <f t="shared" si="10"/>
        <v/>
      </c>
    </row>
    <row r="42" spans="1:31" ht="16.5" x14ac:dyDescent="0.2">
      <c r="A42" s="12">
        <v>33</v>
      </c>
      <c r="B42" s="38"/>
      <c r="C42" s="39"/>
      <c r="D42" s="16"/>
      <c r="E42" s="40"/>
      <c r="F42" s="14"/>
      <c r="G42" s="41"/>
      <c r="H42" s="16"/>
      <c r="I42" s="40"/>
      <c r="J42" s="14"/>
      <c r="K42" s="41"/>
      <c r="L42" s="16"/>
      <c r="M42" s="40"/>
      <c r="N42" s="14"/>
      <c r="O42" s="41"/>
      <c r="P42" s="16"/>
      <c r="Q42" s="40"/>
      <c r="R42" s="14"/>
      <c r="S42" s="41"/>
      <c r="T42" s="115" t="str">
        <f t="shared" si="0"/>
        <v/>
      </c>
      <c r="U42" s="36" t="str">
        <f t="shared" si="1"/>
        <v/>
      </c>
      <c r="V42" s="55" t="str">
        <f t="shared" si="2"/>
        <v/>
      </c>
      <c r="W42" s="37" t="str">
        <f t="shared" si="3"/>
        <v/>
      </c>
      <c r="X42" s="11" t="str">
        <f t="shared" si="4"/>
        <v/>
      </c>
      <c r="Y42" s="11" t="str">
        <f t="shared" si="6"/>
        <v/>
      </c>
      <c r="Z42" s="11" t="str">
        <f t="shared" si="6"/>
        <v/>
      </c>
      <c r="AA42" s="61">
        <f t="shared" si="7"/>
        <v>0</v>
      </c>
      <c r="AB42" s="11" t="str">
        <f t="shared" si="8"/>
        <v/>
      </c>
      <c r="AC42" s="11" t="str">
        <f t="shared" si="5"/>
        <v/>
      </c>
      <c r="AD42" s="11" t="str">
        <f t="shared" si="9"/>
        <v/>
      </c>
      <c r="AE42" s="11" t="str">
        <f t="shared" si="10"/>
        <v/>
      </c>
    </row>
    <row r="43" spans="1:31" ht="16.5" x14ac:dyDescent="0.2">
      <c r="A43" s="64">
        <v>34</v>
      </c>
      <c r="B43" s="38"/>
      <c r="C43" s="39"/>
      <c r="D43" s="16"/>
      <c r="E43" s="40"/>
      <c r="F43" s="14"/>
      <c r="G43" s="41"/>
      <c r="H43" s="16"/>
      <c r="I43" s="40"/>
      <c r="J43" s="14"/>
      <c r="K43" s="41"/>
      <c r="L43" s="16"/>
      <c r="M43" s="40"/>
      <c r="N43" s="14"/>
      <c r="O43" s="41"/>
      <c r="P43" s="16"/>
      <c r="Q43" s="40"/>
      <c r="R43" s="14"/>
      <c r="S43" s="41"/>
      <c r="T43" s="115" t="str">
        <f t="shared" si="0"/>
        <v/>
      </c>
      <c r="U43" s="36" t="str">
        <f t="shared" si="1"/>
        <v/>
      </c>
      <c r="V43" s="55" t="str">
        <f t="shared" si="2"/>
        <v/>
      </c>
      <c r="W43" s="37" t="str">
        <f t="shared" si="3"/>
        <v/>
      </c>
      <c r="X43" s="11" t="str">
        <f t="shared" si="4"/>
        <v/>
      </c>
      <c r="Y43" s="11" t="str">
        <f t="shared" si="6"/>
        <v/>
      </c>
      <c r="Z43" s="11" t="str">
        <f t="shared" si="6"/>
        <v/>
      </c>
      <c r="AA43" s="61">
        <f t="shared" si="7"/>
        <v>0</v>
      </c>
      <c r="AB43" s="11" t="str">
        <f t="shared" si="8"/>
        <v/>
      </c>
      <c r="AC43" s="11" t="str">
        <f t="shared" si="5"/>
        <v/>
      </c>
      <c r="AD43" s="11" t="str">
        <f t="shared" si="9"/>
        <v/>
      </c>
      <c r="AE43" s="11" t="str">
        <f t="shared" si="10"/>
        <v/>
      </c>
    </row>
    <row r="44" spans="1:31" ht="16.5" x14ac:dyDescent="0.2">
      <c r="A44" s="12">
        <v>35</v>
      </c>
      <c r="B44" s="38"/>
      <c r="C44" s="39"/>
      <c r="D44" s="16"/>
      <c r="E44" s="40"/>
      <c r="F44" s="14"/>
      <c r="G44" s="41"/>
      <c r="H44" s="16"/>
      <c r="I44" s="40"/>
      <c r="J44" s="14"/>
      <c r="K44" s="41"/>
      <c r="L44" s="16"/>
      <c r="M44" s="40"/>
      <c r="N44" s="14"/>
      <c r="O44" s="41"/>
      <c r="P44" s="16"/>
      <c r="Q44" s="40"/>
      <c r="R44" s="14"/>
      <c r="S44" s="41"/>
      <c r="T44" s="115" t="str">
        <f t="shared" si="0"/>
        <v/>
      </c>
      <c r="U44" s="36" t="str">
        <f t="shared" si="1"/>
        <v/>
      </c>
      <c r="V44" s="55" t="str">
        <f t="shared" si="2"/>
        <v/>
      </c>
      <c r="W44" s="37" t="str">
        <f t="shared" si="3"/>
        <v/>
      </c>
      <c r="X44" s="11" t="str">
        <f t="shared" si="4"/>
        <v/>
      </c>
      <c r="Y44" s="11" t="str">
        <f t="shared" si="6"/>
        <v/>
      </c>
      <c r="Z44" s="11" t="str">
        <f t="shared" si="6"/>
        <v/>
      </c>
      <c r="AA44" s="61">
        <f t="shared" si="7"/>
        <v>0</v>
      </c>
      <c r="AB44" s="11" t="str">
        <f t="shared" si="8"/>
        <v/>
      </c>
      <c r="AC44" s="11" t="str">
        <f t="shared" si="5"/>
        <v/>
      </c>
      <c r="AD44" s="11" t="str">
        <f t="shared" si="9"/>
        <v/>
      </c>
      <c r="AE44" s="11" t="str">
        <f t="shared" si="10"/>
        <v/>
      </c>
    </row>
    <row r="45" spans="1:31" ht="16.5" x14ac:dyDescent="0.2">
      <c r="A45" s="12">
        <v>36</v>
      </c>
      <c r="B45" s="38"/>
      <c r="C45" s="39"/>
      <c r="D45" s="16"/>
      <c r="E45" s="40"/>
      <c r="F45" s="14"/>
      <c r="G45" s="41"/>
      <c r="H45" s="16"/>
      <c r="I45" s="40"/>
      <c r="J45" s="14"/>
      <c r="K45" s="41"/>
      <c r="L45" s="16"/>
      <c r="M45" s="40"/>
      <c r="N45" s="14"/>
      <c r="O45" s="41"/>
      <c r="P45" s="16"/>
      <c r="Q45" s="40"/>
      <c r="R45" s="14"/>
      <c r="S45" s="41"/>
      <c r="T45" s="115" t="str">
        <f t="shared" si="0"/>
        <v/>
      </c>
      <c r="U45" s="36" t="str">
        <f t="shared" si="1"/>
        <v/>
      </c>
      <c r="V45" s="55" t="str">
        <f t="shared" si="2"/>
        <v/>
      </c>
      <c r="W45" s="37" t="str">
        <f t="shared" si="3"/>
        <v/>
      </c>
      <c r="X45" s="11" t="str">
        <f t="shared" si="4"/>
        <v/>
      </c>
      <c r="Y45" s="11" t="str">
        <f t="shared" si="6"/>
        <v/>
      </c>
      <c r="Z45" s="11" t="str">
        <f t="shared" si="6"/>
        <v/>
      </c>
      <c r="AA45" s="61">
        <f t="shared" si="7"/>
        <v>0</v>
      </c>
      <c r="AB45" s="11" t="str">
        <f t="shared" si="8"/>
        <v/>
      </c>
      <c r="AC45" s="11" t="str">
        <f t="shared" si="5"/>
        <v/>
      </c>
      <c r="AD45" s="11" t="str">
        <f t="shared" si="9"/>
        <v/>
      </c>
      <c r="AE45" s="11" t="str">
        <f t="shared" si="10"/>
        <v/>
      </c>
    </row>
    <row r="46" spans="1:31" ht="16.5" x14ac:dyDescent="0.2">
      <c r="A46" s="64">
        <v>37</v>
      </c>
      <c r="B46" s="38"/>
      <c r="C46" s="39"/>
      <c r="D46" s="16"/>
      <c r="E46" s="40"/>
      <c r="F46" s="14"/>
      <c r="G46" s="41"/>
      <c r="H46" s="16"/>
      <c r="I46" s="40"/>
      <c r="J46" s="14"/>
      <c r="K46" s="41"/>
      <c r="L46" s="16"/>
      <c r="M46" s="40"/>
      <c r="N46" s="14"/>
      <c r="O46" s="41"/>
      <c r="P46" s="16"/>
      <c r="Q46" s="40"/>
      <c r="R46" s="14"/>
      <c r="S46" s="41"/>
      <c r="T46" s="115" t="str">
        <f t="shared" si="0"/>
        <v/>
      </c>
      <c r="U46" s="36" t="str">
        <f t="shared" si="1"/>
        <v/>
      </c>
      <c r="V46" s="55" t="str">
        <f t="shared" si="2"/>
        <v/>
      </c>
      <c r="W46" s="37" t="str">
        <f t="shared" si="3"/>
        <v/>
      </c>
      <c r="X46" s="11" t="str">
        <f t="shared" si="4"/>
        <v/>
      </c>
      <c r="Y46" s="11" t="str">
        <f t="shared" si="6"/>
        <v/>
      </c>
      <c r="Z46" s="11" t="str">
        <f t="shared" si="6"/>
        <v/>
      </c>
      <c r="AA46" s="61">
        <f t="shared" si="7"/>
        <v>0</v>
      </c>
      <c r="AB46" s="11" t="str">
        <f t="shared" si="8"/>
        <v/>
      </c>
      <c r="AC46" s="11" t="str">
        <f t="shared" si="5"/>
        <v/>
      </c>
      <c r="AD46" s="11" t="str">
        <f t="shared" si="9"/>
        <v/>
      </c>
      <c r="AE46" s="11" t="str">
        <f t="shared" si="10"/>
        <v/>
      </c>
    </row>
    <row r="47" spans="1:31" ht="16.5" x14ac:dyDescent="0.2">
      <c r="A47" s="12">
        <v>38</v>
      </c>
      <c r="B47" s="38"/>
      <c r="C47" s="39"/>
      <c r="D47" s="16"/>
      <c r="E47" s="40"/>
      <c r="F47" s="14"/>
      <c r="G47" s="41"/>
      <c r="H47" s="16"/>
      <c r="I47" s="40"/>
      <c r="J47" s="14"/>
      <c r="K47" s="41"/>
      <c r="L47" s="16"/>
      <c r="M47" s="40"/>
      <c r="N47" s="14"/>
      <c r="O47" s="41"/>
      <c r="P47" s="16"/>
      <c r="Q47" s="40"/>
      <c r="R47" s="14"/>
      <c r="S47" s="41"/>
      <c r="T47" s="115" t="str">
        <f t="shared" si="0"/>
        <v/>
      </c>
      <c r="U47" s="36" t="str">
        <f t="shared" si="1"/>
        <v/>
      </c>
      <c r="V47" s="55" t="str">
        <f t="shared" si="2"/>
        <v/>
      </c>
      <c r="W47" s="37" t="str">
        <f t="shared" si="3"/>
        <v/>
      </c>
      <c r="X47" s="11" t="str">
        <f t="shared" si="4"/>
        <v/>
      </c>
      <c r="Y47" s="11" t="str">
        <f t="shared" si="6"/>
        <v/>
      </c>
      <c r="Z47" s="11" t="str">
        <f t="shared" si="6"/>
        <v/>
      </c>
      <c r="AA47" s="61">
        <f t="shared" si="7"/>
        <v>0</v>
      </c>
      <c r="AB47" s="11" t="str">
        <f t="shared" si="8"/>
        <v/>
      </c>
      <c r="AC47" s="11" t="str">
        <f t="shared" si="5"/>
        <v/>
      </c>
      <c r="AD47" s="11" t="str">
        <f t="shared" si="9"/>
        <v/>
      </c>
      <c r="AE47" s="11" t="str">
        <f t="shared" si="10"/>
        <v/>
      </c>
    </row>
    <row r="48" spans="1:31" ht="16.5" x14ac:dyDescent="0.2">
      <c r="A48" s="12">
        <v>39</v>
      </c>
      <c r="B48" s="38"/>
      <c r="C48" s="39"/>
      <c r="D48" s="16"/>
      <c r="E48" s="40"/>
      <c r="F48" s="14"/>
      <c r="G48" s="41"/>
      <c r="H48" s="16"/>
      <c r="I48" s="40"/>
      <c r="J48" s="14"/>
      <c r="K48" s="41"/>
      <c r="L48" s="16"/>
      <c r="M48" s="40"/>
      <c r="N48" s="14"/>
      <c r="O48" s="41"/>
      <c r="P48" s="16"/>
      <c r="Q48" s="40"/>
      <c r="R48" s="14"/>
      <c r="S48" s="41"/>
      <c r="T48" s="115" t="str">
        <f t="shared" si="0"/>
        <v/>
      </c>
      <c r="U48" s="36" t="str">
        <f t="shared" si="1"/>
        <v/>
      </c>
      <c r="V48" s="55" t="str">
        <f t="shared" si="2"/>
        <v/>
      </c>
      <c r="W48" s="37" t="str">
        <f t="shared" si="3"/>
        <v/>
      </c>
      <c r="X48" s="11" t="str">
        <f t="shared" si="4"/>
        <v/>
      </c>
      <c r="Y48" s="11" t="str">
        <f t="shared" si="6"/>
        <v/>
      </c>
      <c r="Z48" s="11" t="str">
        <f t="shared" si="6"/>
        <v/>
      </c>
      <c r="AA48" s="61">
        <f t="shared" si="7"/>
        <v>0</v>
      </c>
      <c r="AB48" s="11" t="str">
        <f t="shared" si="8"/>
        <v/>
      </c>
      <c r="AC48" s="11" t="str">
        <f t="shared" si="5"/>
        <v/>
      </c>
      <c r="AD48" s="11" t="str">
        <f t="shared" si="9"/>
        <v/>
      </c>
      <c r="AE48" s="11" t="str">
        <f t="shared" si="10"/>
        <v/>
      </c>
    </row>
    <row r="49" spans="1:31" ht="17.25" thickBot="1" x14ac:dyDescent="0.25">
      <c r="A49" s="20">
        <v>40</v>
      </c>
      <c r="B49" s="42"/>
      <c r="C49" s="43"/>
      <c r="D49" s="44"/>
      <c r="E49" s="45"/>
      <c r="F49" s="22"/>
      <c r="G49" s="46"/>
      <c r="H49" s="44"/>
      <c r="I49" s="45"/>
      <c r="J49" s="22"/>
      <c r="K49" s="46"/>
      <c r="L49" s="44"/>
      <c r="M49" s="45"/>
      <c r="N49" s="22"/>
      <c r="O49" s="46"/>
      <c r="P49" s="44"/>
      <c r="Q49" s="45"/>
      <c r="R49" s="22"/>
      <c r="S49" s="46"/>
      <c r="T49" s="116" t="str">
        <f t="shared" si="0"/>
        <v/>
      </c>
      <c r="U49" s="117" t="str">
        <f t="shared" si="1"/>
        <v/>
      </c>
      <c r="V49" s="56" t="str">
        <f t="shared" si="2"/>
        <v/>
      </c>
      <c r="W49" s="25" t="str">
        <f t="shared" si="3"/>
        <v/>
      </c>
      <c r="X49" s="11" t="str">
        <f t="shared" si="4"/>
        <v/>
      </c>
      <c r="Y49" s="11" t="str">
        <f t="shared" si="6"/>
        <v/>
      </c>
      <c r="Z49" s="11" t="str">
        <f t="shared" si="6"/>
        <v/>
      </c>
      <c r="AA49" s="61">
        <f t="shared" si="7"/>
        <v>0</v>
      </c>
      <c r="AB49" s="11" t="str">
        <f t="shared" si="8"/>
        <v/>
      </c>
      <c r="AC49" s="11" t="str">
        <f t="shared" si="5"/>
        <v/>
      </c>
      <c r="AD49" s="11" t="str">
        <f t="shared" si="9"/>
        <v/>
      </c>
      <c r="AE49" s="11" t="str">
        <f t="shared" si="10"/>
        <v/>
      </c>
    </row>
    <row r="50" spans="1:31" ht="16.5" thickTop="1" x14ac:dyDescent="0.2">
      <c r="B50" s="47"/>
      <c r="C50" s="48"/>
      <c r="D50" s="49"/>
      <c r="E50" s="50"/>
      <c r="F50" s="49"/>
      <c r="G50" s="50"/>
      <c r="H50" s="49"/>
      <c r="I50" s="50"/>
      <c r="J50" s="49"/>
      <c r="K50" s="50"/>
      <c r="L50" s="49"/>
      <c r="M50" s="50"/>
      <c r="N50" s="49"/>
      <c r="O50" s="50"/>
      <c r="P50" s="49"/>
      <c r="Q50" s="50"/>
      <c r="R50" s="49"/>
      <c r="S50" s="50"/>
      <c r="T50" s="50"/>
      <c r="U50" s="49"/>
      <c r="V50" s="50"/>
      <c r="W50" s="51"/>
    </row>
    <row r="51" spans="1:31" ht="15.75" x14ac:dyDescent="0.2">
      <c r="B51" s="47"/>
      <c r="C51" s="48"/>
      <c r="D51" s="49"/>
      <c r="E51" s="50"/>
      <c r="F51" s="49"/>
      <c r="G51" s="50"/>
      <c r="H51" s="49"/>
      <c r="I51" s="50"/>
      <c r="J51" s="49"/>
      <c r="K51" s="50"/>
      <c r="L51" s="49"/>
      <c r="M51" s="50"/>
      <c r="N51" s="49"/>
      <c r="O51" s="50"/>
      <c r="P51" s="49"/>
      <c r="Q51" s="50"/>
      <c r="R51" s="49"/>
      <c r="S51" s="50"/>
      <c r="T51" s="50"/>
      <c r="U51" s="49"/>
      <c r="V51" s="50"/>
      <c r="W51" s="51"/>
    </row>
    <row r="52" spans="1:31" ht="15.75" x14ac:dyDescent="0.2">
      <c r="B52" s="47"/>
      <c r="C52" s="48"/>
      <c r="D52" s="49"/>
      <c r="E52" s="50"/>
      <c r="F52" s="49"/>
      <c r="G52" s="50"/>
      <c r="H52" s="49"/>
      <c r="I52" s="50"/>
      <c r="J52" s="49"/>
      <c r="K52" s="50"/>
      <c r="L52" s="49"/>
      <c r="M52" s="50"/>
      <c r="N52" s="49"/>
      <c r="O52" s="50"/>
      <c r="P52" s="49"/>
      <c r="Q52" s="50"/>
      <c r="R52" s="49"/>
      <c r="S52" s="50"/>
      <c r="T52" s="50"/>
      <c r="U52" s="49"/>
      <c r="V52" s="50"/>
      <c r="W52" s="51"/>
    </row>
    <row r="53" spans="1:31" ht="15.75" x14ac:dyDescent="0.2">
      <c r="B53" s="47"/>
      <c r="C53" s="48"/>
      <c r="D53" s="49"/>
      <c r="E53" s="50"/>
      <c r="F53" s="49"/>
      <c r="G53" s="50"/>
      <c r="H53" s="49"/>
      <c r="I53" s="50"/>
      <c r="J53" s="49"/>
      <c r="K53" s="50"/>
      <c r="L53" s="49"/>
      <c r="M53" s="50"/>
      <c r="N53" s="49"/>
      <c r="O53" s="50"/>
      <c r="P53" s="49"/>
      <c r="Q53" s="50"/>
      <c r="R53" s="49"/>
      <c r="S53" s="50"/>
      <c r="T53" s="50"/>
      <c r="U53" s="49"/>
      <c r="V53" s="50"/>
      <c r="W53" s="51"/>
    </row>
  </sheetData>
  <mergeCells count="22">
    <mergeCell ref="N5:O5"/>
    <mergeCell ref="B1:C1"/>
    <mergeCell ref="B2:C2"/>
    <mergeCell ref="A5:A7"/>
    <mergeCell ref="B5:B7"/>
    <mergeCell ref="C5:C7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L5:M5"/>
    <mergeCell ref="P5:Q5"/>
    <mergeCell ref="R5:S5"/>
    <mergeCell ref="D5:E5"/>
    <mergeCell ref="F5:G5"/>
    <mergeCell ref="H5:I5"/>
    <mergeCell ref="J5:K5"/>
  </mergeCells>
  <phoneticPr fontId="1" type="noConversion"/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00000000-0002-0000-0300-000000000000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5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Ekipno</vt:lpstr>
      <vt:lpstr>1. kolo</vt:lpstr>
      <vt:lpstr>Seniorke 2026</vt:lpstr>
      <vt:lpstr>Pojedinačno U 18</vt:lpstr>
      <vt:lpstr>Pojedinačno U 23</vt:lpstr>
      <vt:lpstr>'1. kolo'!Podrucje_ispisa</vt:lpstr>
      <vt:lpstr>Ekipno!Podrucje_ispisa</vt:lpstr>
      <vt:lpstr>'Pojedinačno U 18'!Podrucje_ispisa</vt:lpstr>
      <vt:lpstr>'Pojedinačno U 23'!Podrucje_ispisa</vt:lpstr>
      <vt:lpstr>'Seniorke 2026'!Podrucje_ispisa</vt:lpstr>
    </vt:vector>
  </TitlesOfParts>
  <Company>korisnik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MladenČačić</dc:creator>
  <cp:lastModifiedBy>Ivica Jakupak</cp:lastModifiedBy>
  <cp:lastPrinted>2025-10-11T12:09:13Z</cp:lastPrinted>
  <dcterms:created xsi:type="dcterms:W3CDTF">2008-09-10T11:54:45Z</dcterms:created>
  <dcterms:modified xsi:type="dcterms:W3CDTF">2026-05-11T09:22:35Z</dcterms:modified>
</cp:coreProperties>
</file>