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Šaranska liga\"/>
    </mc:Choice>
  </mc:AlternateContent>
  <xr:revisionPtr revIDLastSave="0" documentId="13_ncr:1_{DDFF2463-9DC4-4D8E-85EB-721666ED6E1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nevnik natjecanja" sheetId="6" r:id="rId1"/>
    <sheet name="Proglašenje rezultata" sheetId="7" r:id="rId2"/>
    <sheet name="Zbirni plasman lige" sheetId="8" r:id="rId3"/>
  </sheets>
  <externalReferences>
    <externalReference r:id="rId4"/>
    <externalReference r:id="rId5"/>
  </externalReferences>
  <definedNames>
    <definedName name="_xlnm.Print_Area" localSheetId="2">'Zbirni plasman lige'!$A$1:$R$28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8" l="1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28" i="8" s="1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27" i="8" s="1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26" i="8" s="1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25" i="8" s="1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24" i="8" s="1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23" i="8" s="1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22" i="8" s="1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21" i="8" s="1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20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19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18" i="8" s="1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17" i="8" s="1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16" i="8" s="1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15" i="8" s="1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14" i="8" s="1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13" i="8" s="1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12" i="8" s="1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11" i="8"/>
  <c r="R10" i="8"/>
  <c r="L8" i="8"/>
  <c r="I8" i="8"/>
  <c r="F8" i="8"/>
  <c r="C8" i="8"/>
  <c r="A4" i="8"/>
  <c r="D31" i="7"/>
  <c r="C31" i="7"/>
  <c r="C30" i="7"/>
  <c r="C29" i="7"/>
  <c r="C28" i="7"/>
  <c r="D22" i="7"/>
  <c r="C22" i="7"/>
  <c r="B22" i="7"/>
  <c r="A22" i="7"/>
  <c r="D21" i="7"/>
  <c r="C21" i="7"/>
  <c r="B21" i="7"/>
  <c r="A21" i="7"/>
  <c r="D20" i="7"/>
  <c r="C20" i="7"/>
  <c r="B20" i="7"/>
  <c r="A20" i="7"/>
  <c r="D19" i="7"/>
  <c r="C19" i="7"/>
  <c r="B19" i="7"/>
  <c r="A19" i="7"/>
  <c r="D18" i="7"/>
  <c r="C18" i="7"/>
  <c r="B18" i="7"/>
  <c r="A18" i="7"/>
  <c r="D17" i="7"/>
  <c r="C17" i="7"/>
  <c r="B17" i="7"/>
  <c r="A17" i="7"/>
  <c r="D16" i="7"/>
  <c r="C16" i="7"/>
  <c r="B16" i="7"/>
  <c r="A16" i="7"/>
  <c r="D15" i="7"/>
  <c r="C15" i="7"/>
  <c r="B15" i="7"/>
  <c r="A15" i="7"/>
  <c r="D14" i="7"/>
  <c r="C14" i="7"/>
  <c r="B14" i="7"/>
  <c r="A14" i="7"/>
  <c r="D13" i="7"/>
  <c r="C13" i="7"/>
  <c r="B13" i="7"/>
  <c r="A13" i="7"/>
  <c r="D12" i="7"/>
  <c r="C12" i="7"/>
  <c r="B12" i="7"/>
  <c r="A12" i="7"/>
  <c r="D11" i="7"/>
  <c r="C11" i="7"/>
  <c r="B11" i="7"/>
  <c r="A11" i="7"/>
  <c r="D10" i="7"/>
  <c r="C10" i="7"/>
  <c r="B10" i="7"/>
  <c r="A10" i="7"/>
  <c r="D9" i="7"/>
  <c r="C9" i="7"/>
  <c r="B9" i="7"/>
  <c r="A9" i="7"/>
  <c r="D8" i="7"/>
  <c r="C8" i="7"/>
  <c r="B8" i="7"/>
  <c r="A8" i="7"/>
  <c r="D7" i="7"/>
  <c r="C7" i="7"/>
  <c r="B7" i="7"/>
  <c r="A7" i="7"/>
  <c r="D6" i="7"/>
  <c r="C6" i="7"/>
  <c r="B6" i="7"/>
  <c r="A6" i="7"/>
  <c r="D5" i="7"/>
  <c r="C5" i="7"/>
  <c r="B5" i="7"/>
  <c r="A5" i="7"/>
  <c r="A1" i="7"/>
  <c r="H99" i="6"/>
  <c r="H97" i="6"/>
  <c r="AH63" i="6"/>
  <c r="S63" i="6"/>
  <c r="E63" i="6"/>
  <c r="AN61" i="6"/>
  <c r="AM61" i="6"/>
  <c r="AL61" i="6"/>
  <c r="AQ59" i="6"/>
  <c r="AR59" i="6" s="1"/>
  <c r="AK59" i="6"/>
  <c r="AL59" i="6" s="1"/>
  <c r="AH59" i="6"/>
  <c r="AO59" i="6" s="1"/>
  <c r="AG59" i="6"/>
  <c r="B59" i="6"/>
  <c r="A59" i="6"/>
  <c r="AN58" i="6"/>
  <c r="AM58" i="6"/>
  <c r="AL58" i="6"/>
  <c r="AQ56" i="6"/>
  <c r="AR56" i="6" s="1"/>
  <c r="AK56" i="6"/>
  <c r="AL56" i="6" s="1"/>
  <c r="AH56" i="6"/>
  <c r="AO56" i="6" s="1"/>
  <c r="AG56" i="6"/>
  <c r="B56" i="6"/>
  <c r="A56" i="6"/>
  <c r="AN55" i="6"/>
  <c r="AM55" i="6"/>
  <c r="AL55" i="6"/>
  <c r="AQ53" i="6"/>
  <c r="AR53" i="6" s="1"/>
  <c r="AK53" i="6"/>
  <c r="AL53" i="6" s="1"/>
  <c r="AH53" i="6"/>
  <c r="AO53" i="6" s="1"/>
  <c r="AG53" i="6"/>
  <c r="B53" i="6"/>
  <c r="A53" i="6"/>
  <c r="AN52" i="6"/>
  <c r="AM52" i="6"/>
  <c r="AL52" i="6"/>
  <c r="AQ50" i="6"/>
  <c r="AR50" i="6" s="1"/>
  <c r="AK50" i="6"/>
  <c r="AL50" i="6" s="1"/>
  <c r="AH50" i="6"/>
  <c r="AO50" i="6" s="1"/>
  <c r="AG50" i="6"/>
  <c r="B50" i="6"/>
  <c r="A50" i="6"/>
  <c r="AN49" i="6"/>
  <c r="AM49" i="6"/>
  <c r="AL49" i="6"/>
  <c r="AQ47" i="6"/>
  <c r="AR47" i="6" s="1"/>
  <c r="AK47" i="6"/>
  <c r="AL47" i="6" s="1"/>
  <c r="AH47" i="6"/>
  <c r="AO47" i="6" s="1"/>
  <c r="AG47" i="6"/>
  <c r="B47" i="6"/>
  <c r="A47" i="6"/>
  <c r="AN46" i="6"/>
  <c r="AM46" i="6"/>
  <c r="AL46" i="6"/>
  <c r="AQ44" i="6"/>
  <c r="AR44" i="6" s="1"/>
  <c r="AK44" i="6"/>
  <c r="AL44" i="6" s="1"/>
  <c r="AH44" i="6"/>
  <c r="AO44" i="6" s="1"/>
  <c r="AG44" i="6"/>
  <c r="B44" i="6"/>
  <c r="A44" i="6"/>
  <c r="AN43" i="6"/>
  <c r="AM43" i="6"/>
  <c r="AL43" i="6"/>
  <c r="AQ41" i="6"/>
  <c r="AR41" i="6" s="1"/>
  <c r="AK41" i="6"/>
  <c r="AL41" i="6" s="1"/>
  <c r="AH41" i="6"/>
  <c r="AO41" i="6" s="1"/>
  <c r="AG41" i="6"/>
  <c r="B41" i="6"/>
  <c r="A41" i="6"/>
  <c r="AN40" i="6"/>
  <c r="AM40" i="6"/>
  <c r="AL40" i="6"/>
  <c r="AQ38" i="6"/>
  <c r="AR38" i="6" s="1"/>
  <c r="AK38" i="6"/>
  <c r="AL38" i="6" s="1"/>
  <c r="AH38" i="6"/>
  <c r="AO38" i="6" s="1"/>
  <c r="AG38" i="6"/>
  <c r="B38" i="6"/>
  <c r="A38" i="6"/>
  <c r="AN37" i="6"/>
  <c r="AM37" i="6"/>
  <c r="AL37" i="6"/>
  <c r="AQ35" i="6"/>
  <c r="AR35" i="6" s="1"/>
  <c r="AK35" i="6"/>
  <c r="AL35" i="6" s="1"/>
  <c r="AH35" i="6"/>
  <c r="AO35" i="6" s="1"/>
  <c r="AG35" i="6"/>
  <c r="B35" i="6"/>
  <c r="A35" i="6"/>
  <c r="AN34" i="6"/>
  <c r="AM34" i="6"/>
  <c r="AL34" i="6"/>
  <c r="AQ32" i="6"/>
  <c r="AR32" i="6" s="1"/>
  <c r="AK32" i="6"/>
  <c r="AL32" i="6" s="1"/>
  <c r="AH32" i="6"/>
  <c r="AO32" i="6" s="1"/>
  <c r="AG32" i="6"/>
  <c r="B32" i="6"/>
  <c r="A32" i="6"/>
  <c r="AN31" i="6"/>
  <c r="AM31" i="6"/>
  <c r="AL31" i="6"/>
  <c r="AS29" i="6"/>
  <c r="AT29" i="6" s="1"/>
  <c r="AU29" i="6" s="1"/>
  <c r="AQ29" i="6"/>
  <c r="AR29" i="6" s="1"/>
  <c r="AP29" i="6"/>
  <c r="AO29" i="6"/>
  <c r="AN29" i="6"/>
  <c r="AM29" i="6"/>
  <c r="AK29" i="6"/>
  <c r="AL29" i="6" s="1"/>
  <c r="AH29" i="6"/>
  <c r="AG29" i="6"/>
  <c r="B29" i="6"/>
  <c r="A29" i="6"/>
  <c r="AN28" i="6"/>
  <c r="AM28" i="6"/>
  <c r="AL28" i="6"/>
  <c r="AQ26" i="6"/>
  <c r="AR26" i="6" s="1"/>
  <c r="AK26" i="6"/>
  <c r="AL26" i="6" s="1"/>
  <c r="AH26" i="6"/>
  <c r="AO26" i="6" s="1"/>
  <c r="AG26" i="6"/>
  <c r="B26" i="6"/>
  <c r="A26" i="6"/>
  <c r="AN25" i="6"/>
  <c r="AM25" i="6"/>
  <c r="AL25" i="6"/>
  <c r="AQ23" i="6"/>
  <c r="AR23" i="6" s="1"/>
  <c r="AH23" i="6"/>
  <c r="AO23" i="6" s="1"/>
  <c r="AG23" i="6"/>
  <c r="B23" i="6"/>
  <c r="A23" i="6"/>
  <c r="AK23" i="6" s="1"/>
  <c r="AL23" i="6" s="1"/>
  <c r="AN22" i="6"/>
  <c r="AM22" i="6"/>
  <c r="AL22" i="6"/>
  <c r="AQ20" i="6"/>
  <c r="AR20" i="6" s="1"/>
  <c r="AH20" i="6"/>
  <c r="AO20" i="6" s="1"/>
  <c r="AG20" i="6"/>
  <c r="B20" i="6"/>
  <c r="A20" i="6"/>
  <c r="AN19" i="6"/>
  <c r="AM19" i="6"/>
  <c r="AL19" i="6"/>
  <c r="AQ17" i="6"/>
  <c r="AR17" i="6" s="1"/>
  <c r="AH17" i="6"/>
  <c r="AO17" i="6" s="1"/>
  <c r="AG17" i="6"/>
  <c r="B17" i="6"/>
  <c r="A17" i="6"/>
  <c r="AN16" i="6"/>
  <c r="AM16" i="6"/>
  <c r="AL16" i="6"/>
  <c r="AQ14" i="6"/>
  <c r="AR14" i="6" s="1"/>
  <c r="AH14" i="6"/>
  <c r="AO14" i="6" s="1"/>
  <c r="AG14" i="6"/>
  <c r="B14" i="6"/>
  <c r="A14" i="6"/>
  <c r="AN13" i="6"/>
  <c r="AM13" i="6"/>
  <c r="AL13" i="6"/>
  <c r="AQ11" i="6"/>
  <c r="AR11" i="6" s="1"/>
  <c r="AH11" i="6"/>
  <c r="AO11" i="6" s="1"/>
  <c r="AG11" i="6"/>
  <c r="B11" i="6"/>
  <c r="A11" i="6"/>
  <c r="AN10" i="6"/>
  <c r="AM10" i="6"/>
  <c r="AL10" i="6"/>
  <c r="AQ8" i="6"/>
  <c r="AR8" i="6" s="1"/>
  <c r="AH8" i="6"/>
  <c r="AO8" i="6" s="1"/>
  <c r="AO6" i="6" s="1"/>
  <c r="AG8" i="6"/>
  <c r="B8" i="6"/>
  <c r="A8" i="6"/>
  <c r="AG2" i="6"/>
  <c r="S1" i="6"/>
  <c r="AS59" i="6" l="1"/>
  <c r="AT59" i="6" s="1"/>
  <c r="AU59" i="6" s="1"/>
  <c r="AN59" i="6"/>
  <c r="AM59" i="6"/>
  <c r="AP59" i="6"/>
  <c r="AS56" i="6"/>
  <c r="AT56" i="6" s="1"/>
  <c r="AU56" i="6" s="1"/>
  <c r="AN56" i="6"/>
  <c r="AP56" i="6"/>
  <c r="AM56" i="6"/>
  <c r="AS53" i="6"/>
  <c r="AT53" i="6" s="1"/>
  <c r="AU53" i="6" s="1"/>
  <c r="AN53" i="6"/>
  <c r="AM53" i="6"/>
  <c r="AP53" i="6"/>
  <c r="AN50" i="6"/>
  <c r="AS50" i="6"/>
  <c r="AT50" i="6" s="1"/>
  <c r="AU50" i="6" s="1"/>
  <c r="AM50" i="6"/>
  <c r="AP50" i="6"/>
  <c r="AS47" i="6"/>
  <c r="AT47" i="6" s="1"/>
  <c r="AU47" i="6" s="1"/>
  <c r="AN47" i="6"/>
  <c r="AP47" i="6"/>
  <c r="AM47" i="6"/>
  <c r="AS44" i="6"/>
  <c r="AT44" i="6" s="1"/>
  <c r="AU44" i="6" s="1"/>
  <c r="AN44" i="6"/>
  <c r="AP44" i="6"/>
  <c r="AM44" i="6"/>
  <c r="AS41" i="6"/>
  <c r="AT41" i="6" s="1"/>
  <c r="AU41" i="6" s="1"/>
  <c r="AN41" i="6"/>
  <c r="AM41" i="6"/>
  <c r="AP41" i="6"/>
  <c r="AN38" i="6"/>
  <c r="AS38" i="6"/>
  <c r="AT38" i="6" s="1"/>
  <c r="AU38" i="6" s="1"/>
  <c r="AM38" i="6"/>
  <c r="AP38" i="6"/>
  <c r="AS35" i="6"/>
  <c r="AT35" i="6" s="1"/>
  <c r="AU35" i="6" s="1"/>
  <c r="AN35" i="6"/>
  <c r="AM35" i="6"/>
  <c r="AP35" i="6"/>
  <c r="AS32" i="6"/>
  <c r="AT32" i="6" s="1"/>
  <c r="AU32" i="6" s="1"/>
  <c r="AN32" i="6"/>
  <c r="AP32" i="6"/>
  <c r="AM32" i="6"/>
  <c r="AS26" i="6"/>
  <c r="AT26" i="6" s="1"/>
  <c r="AU26" i="6" s="1"/>
  <c r="AN26" i="6"/>
  <c r="AM26" i="6"/>
  <c r="AP26" i="6"/>
  <c r="AS23" i="6"/>
  <c r="AT23" i="6" s="1"/>
  <c r="AU23" i="6" s="1"/>
  <c r="AN23" i="6"/>
  <c r="AM23" i="6"/>
  <c r="AP23" i="6"/>
  <c r="AS20" i="6"/>
  <c r="AT20" i="6" s="1"/>
  <c r="AN20" i="6"/>
  <c r="AP20" i="6"/>
  <c r="AM20" i="6"/>
  <c r="AN17" i="6"/>
  <c r="AS17" i="6"/>
  <c r="AT17" i="6" s="1"/>
  <c r="AM17" i="6"/>
  <c r="AP17" i="6"/>
  <c r="AS14" i="6"/>
  <c r="AT14" i="6" s="1"/>
  <c r="AN14" i="6"/>
  <c r="AM14" i="6"/>
  <c r="AP14" i="6"/>
  <c r="AS11" i="6"/>
  <c r="AT11" i="6" s="1"/>
  <c r="AN11" i="6"/>
  <c r="AM11" i="6"/>
  <c r="AP11" i="6"/>
  <c r="H96" i="6"/>
  <c r="H98" i="6" s="1"/>
  <c r="AN8" i="6"/>
  <c r="AS8" i="6"/>
  <c r="AT8" i="6" s="1"/>
  <c r="AU8" i="6" s="1"/>
  <c r="AK8" i="6" s="1"/>
  <c r="AL8" i="6" s="1"/>
  <c r="AM8" i="6"/>
  <c r="AP8" i="6"/>
  <c r="K99" i="6" s="1"/>
  <c r="AU20" i="6" l="1"/>
  <c r="AK20" i="6" s="1"/>
  <c r="AL20" i="6" s="1"/>
  <c r="AU17" i="6"/>
  <c r="AK17" i="6" s="1"/>
  <c r="AL17" i="6" s="1"/>
  <c r="AU14" i="6"/>
  <c r="AK14" i="6" s="1"/>
  <c r="AL14" i="6" s="1"/>
  <c r="AU11" i="6"/>
  <c r="AK11" i="6" s="1"/>
  <c r="AL1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cacic</author>
  </authors>
  <commentList>
    <comment ref="E4" authorId="0" shapeId="0" xr:uid="{5EB6B2CB-A4C1-449A-9825-245D2573D72C}">
      <text>
        <r>
          <rPr>
            <b/>
            <sz val="9"/>
            <color indexed="81"/>
            <rFont val="Tahoma"/>
            <family val="2"/>
            <charset val="238"/>
          </rPr>
          <t>Mladen Čačić:</t>
        </r>
        <r>
          <rPr>
            <sz val="9"/>
            <color indexed="81"/>
            <rFont val="Tahoma"/>
            <family val="2"/>
            <charset val="238"/>
          </rPr>
          <t xml:space="preserve">
Klikni na grb HŠRS da bi dobio sortirane rezultate natjecanja od prvog do zadnjeg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cacic</author>
  </authors>
  <commentList>
    <comment ref="U7" authorId="0" shapeId="0" xr:uid="{C3511DF3-4BF2-4803-A847-DA2325282B7B}">
      <text>
        <r>
          <rPr>
            <b/>
            <sz val="9"/>
            <color indexed="81"/>
            <rFont val="Tahoma"/>
            <charset val="1"/>
          </rPr>
          <t>mladen cacic:</t>
        </r>
        <r>
          <rPr>
            <sz val="9"/>
            <color indexed="81"/>
            <rFont val="Tahoma"/>
            <charset val="1"/>
          </rPr>
          <t xml:space="preserve">
Klikom na grb HŠRS sortiraju se rezultati po plasmanu. U koliko trebate nekom dostaviti rezultate nakom održanog kola, kopirajte tablicu i "zaljepite" na dokument "Rezultati Lige u lovu šarana" koji tada dostavljate u prilogu meila kao rezultat lige nakon održanog kola.</t>
        </r>
      </text>
    </comment>
  </commentList>
</comments>
</file>

<file path=xl/sharedStrings.xml><?xml version="1.0" encoding="utf-8"?>
<sst xmlns="http://schemas.openxmlformats.org/spreadsheetml/2006/main" count="83" uniqueCount="58">
  <si>
    <t>LOV ŠARANA</t>
  </si>
  <si>
    <t>EKIPNI PLASMAN</t>
  </si>
  <si>
    <t>Red.br.</t>
  </si>
  <si>
    <t>Ekipa</t>
  </si>
  <si>
    <t>I. kolo</t>
  </si>
  <si>
    <t>II. kolo</t>
  </si>
  <si>
    <t>III. kolo</t>
  </si>
  <si>
    <t>IV. kolo</t>
  </si>
  <si>
    <t>UKUPNO</t>
  </si>
  <si>
    <t/>
  </si>
  <si>
    <t>Bodovi</t>
  </si>
  <si>
    <t>Težina</t>
  </si>
  <si>
    <t>Najteža riba</t>
  </si>
  <si>
    <t>PLASMAN</t>
  </si>
  <si>
    <t>PROGLAŠENJE REZULTATA NATJECANJA</t>
  </si>
  <si>
    <t>Plasman</t>
  </si>
  <si>
    <t xml:space="preserve">Ekipa </t>
  </si>
  <si>
    <t>Ukupna težina ulova</t>
  </si>
  <si>
    <t>Najveća pojedinačna težina</t>
  </si>
  <si>
    <t>Ukupno ulovljeno:</t>
  </si>
  <si>
    <t>kg</t>
  </si>
  <si>
    <t>Ukupan broj riba:</t>
  </si>
  <si>
    <t>kom</t>
  </si>
  <si>
    <t>Prosječna težina ribe:</t>
  </si>
  <si>
    <t>Najveća riba:</t>
  </si>
  <si>
    <t>Prilog - Šaran 3</t>
  </si>
  <si>
    <t>D N E V N I K  N A T J E C A N J A    -  L O V  Š A R A N A</t>
  </si>
  <si>
    <t>Start br.</t>
  </si>
  <si>
    <t>Naziv ekipe</t>
  </si>
  <si>
    <t xml:space="preserve">E  v  i  d  e  n  c  i  j  a     u  l  o  v  a </t>
  </si>
  <si>
    <t>Ukupno</t>
  </si>
  <si>
    <t>Max</t>
  </si>
  <si>
    <t>Žuti karton (označi sa X)</t>
  </si>
  <si>
    <t>Crveni karton (označi sa X)</t>
  </si>
  <si>
    <t>max</t>
  </si>
  <si>
    <t>sum</t>
  </si>
  <si>
    <t>ukupno</t>
  </si>
  <si>
    <t>/</t>
  </si>
  <si>
    <t>rank</t>
  </si>
  <si>
    <t>plasman</t>
  </si>
  <si>
    <t>ekipa</t>
  </si>
  <si>
    <t>ukupna težina</t>
  </si>
  <si>
    <t>x</t>
  </si>
  <si>
    <t>Tajnik natjecanja:</t>
  </si>
  <si>
    <t xml:space="preserve">Vrhovni sudac: </t>
  </si>
  <si>
    <t>Predstavnik organizatora:</t>
  </si>
  <si>
    <t>IZMJENE NATJECATELJA :</t>
  </si>
  <si>
    <t>ODUSTALI:</t>
  </si>
  <si>
    <t>Vrijeme izmjene</t>
  </si>
  <si>
    <t>Izašao</t>
  </si>
  <si>
    <t>Ušao</t>
  </si>
  <si>
    <t>Vrijeme odlaska</t>
  </si>
  <si>
    <t>Sankcije:</t>
  </si>
  <si>
    <t xml:space="preserve">Natjecatelj </t>
  </si>
  <si>
    <t>Vrijeme</t>
  </si>
  <si>
    <t>Opis prekršaja:</t>
  </si>
  <si>
    <t>Članak Pravilnika</t>
  </si>
  <si>
    <t>Sankcija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</si>
</sst>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;@"/>
    <numFmt numFmtId="165" formatCode="0.000"/>
    <numFmt numFmtId="166" formatCode="0.0000000"/>
    <numFmt numFmtId="167" formatCode="0.000&quot; kg&quot;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22"/>
      <color theme="1"/>
      <name val="Algerian"/>
      <family val="5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20"/>
      <name val="Arial"/>
      <family val="2"/>
      <charset val="238"/>
    </font>
    <font>
      <b/>
      <sz val="28"/>
      <name val="Algerian"/>
      <family val="5"/>
    </font>
    <font>
      <i/>
      <sz val="14"/>
      <name val="Arial"/>
      <family val="2"/>
      <charset val="238"/>
    </font>
    <font>
      <b/>
      <sz val="22"/>
      <name val="Arial"/>
      <family val="2"/>
      <charset val="238"/>
    </font>
    <font>
      <b/>
      <sz val="24"/>
      <name val="Algerian"/>
      <family val="5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24"/>
      <name val="Arial"/>
      <family val="2"/>
      <charset val="238"/>
    </font>
    <font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85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4" fillId="0" borderId="0" xfId="2" applyFont="1" applyAlignment="1">
      <alignment shrinkToFit="1"/>
    </xf>
    <xf numFmtId="0" fontId="2" fillId="0" borderId="0" xfId="2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0" borderId="0" xfId="2" applyFont="1"/>
    <xf numFmtId="164" fontId="2" fillId="2" borderId="17" xfId="2" applyNumberFormat="1" applyFill="1" applyBorder="1" applyAlignment="1" applyProtection="1">
      <alignment horizontal="center" vertical="center"/>
      <protection hidden="1"/>
    </xf>
    <xf numFmtId="164" fontId="2" fillId="2" borderId="18" xfId="2" applyNumberFormat="1" applyFill="1" applyBorder="1" applyAlignment="1" applyProtection="1">
      <alignment horizontal="center" vertical="center"/>
      <protection hidden="1"/>
    </xf>
    <xf numFmtId="164" fontId="2" fillId="2" borderId="16" xfId="2" applyNumberFormat="1" applyFill="1" applyBorder="1" applyAlignment="1" applyProtection="1">
      <alignment horizontal="center" vertical="center" wrapText="1"/>
      <protection hidden="1"/>
    </xf>
    <xf numFmtId="164" fontId="2" fillId="2" borderId="18" xfId="2" applyNumberFormat="1" applyFill="1" applyBorder="1" applyAlignment="1" applyProtection="1">
      <alignment horizontal="center" vertical="center" wrapText="1"/>
      <protection hidden="1"/>
    </xf>
    <xf numFmtId="164" fontId="7" fillId="2" borderId="16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19" xfId="2" applyFont="1" applyFill="1" applyBorder="1" applyAlignment="1" applyProtection="1">
      <alignment horizontal="center" vertical="center"/>
      <protection hidden="1"/>
    </xf>
    <xf numFmtId="0" fontId="6" fillId="2" borderId="0" xfId="2" applyFont="1" applyFill="1" applyAlignment="1" applyProtection="1">
      <alignment horizontal="center" vertical="center" shrinkToFit="1"/>
      <protection hidden="1"/>
    </xf>
    <xf numFmtId="164" fontId="2" fillId="2" borderId="20" xfId="2" applyNumberFormat="1" applyFill="1" applyBorder="1" applyAlignment="1" applyProtection="1">
      <alignment horizontal="center" vertical="center"/>
      <protection hidden="1"/>
    </xf>
    <xf numFmtId="164" fontId="2" fillId="2" borderId="0" xfId="2" applyNumberFormat="1" applyFill="1" applyAlignment="1" applyProtection="1">
      <alignment horizontal="center" vertical="center"/>
      <protection hidden="1"/>
    </xf>
    <xf numFmtId="164" fontId="2" fillId="2" borderId="21" xfId="2" applyNumberFormat="1" applyFill="1" applyBorder="1" applyAlignment="1" applyProtection="1">
      <alignment horizontal="center" vertical="center" wrapText="1"/>
      <protection hidden="1"/>
    </xf>
    <xf numFmtId="164" fontId="2" fillId="2" borderId="6" xfId="2" applyNumberFormat="1" applyFill="1" applyBorder="1" applyAlignment="1" applyProtection="1">
      <alignment horizontal="center" vertical="center"/>
      <protection hidden="1"/>
    </xf>
    <xf numFmtId="164" fontId="2" fillId="2" borderId="6" xfId="2" applyNumberFormat="1" applyFill="1" applyBorder="1" applyAlignment="1" applyProtection="1">
      <alignment horizontal="center" vertical="center" wrapText="1"/>
      <protection hidden="1"/>
    </xf>
    <xf numFmtId="0" fontId="9" fillId="0" borderId="22" xfId="2" applyFont="1" applyBorder="1" applyAlignment="1" applyProtection="1">
      <alignment horizontal="center" vertical="center" shrinkToFit="1"/>
      <protection hidden="1"/>
    </xf>
    <xf numFmtId="0" fontId="10" fillId="0" borderId="23" xfId="2" applyFont="1" applyBorder="1" applyAlignment="1" applyProtection="1">
      <alignment horizontal="center" vertical="center"/>
      <protection hidden="1"/>
    </xf>
    <xf numFmtId="0" fontId="11" fillId="0" borderId="24" xfId="2" applyFont="1" applyBorder="1" applyAlignment="1" applyProtection="1">
      <alignment vertical="center" wrapText="1"/>
      <protection hidden="1"/>
    </xf>
    <xf numFmtId="0" fontId="10" fillId="0" borderId="25" xfId="2" applyFont="1" applyBorder="1" applyAlignment="1" applyProtection="1">
      <alignment horizontal="center" vertical="center"/>
      <protection hidden="1"/>
    </xf>
    <xf numFmtId="0" fontId="10" fillId="0" borderId="26" xfId="2" applyFont="1" applyBorder="1" applyAlignment="1" applyProtection="1">
      <alignment horizontal="center" vertical="center"/>
      <protection hidden="1"/>
    </xf>
    <xf numFmtId="4" fontId="10" fillId="0" borderId="27" xfId="2" applyNumberFormat="1" applyFont="1" applyBorder="1" applyAlignment="1" applyProtection="1">
      <alignment horizontal="center" vertical="center"/>
      <protection hidden="1"/>
    </xf>
    <xf numFmtId="4" fontId="10" fillId="0" borderId="26" xfId="2" applyNumberFormat="1" applyFont="1" applyBorder="1" applyAlignment="1" applyProtection="1">
      <alignment horizontal="center" vertical="center"/>
      <protection hidden="1"/>
    </xf>
    <xf numFmtId="0" fontId="9" fillId="0" borderId="27" xfId="2" applyFont="1" applyBorder="1" applyAlignment="1" applyProtection="1">
      <alignment horizontal="center" vertical="center"/>
      <protection hidden="1"/>
    </xf>
    <xf numFmtId="0" fontId="10" fillId="0" borderId="28" xfId="2" applyFont="1" applyBorder="1" applyAlignment="1" applyProtection="1">
      <alignment horizontal="center" vertical="center"/>
      <protection hidden="1"/>
    </xf>
    <xf numFmtId="0" fontId="11" fillId="0" borderId="29" xfId="2" applyFont="1" applyBorder="1" applyAlignment="1" applyProtection="1">
      <alignment vertical="center" wrapText="1"/>
      <protection hidden="1"/>
    </xf>
    <xf numFmtId="0" fontId="10" fillId="0" borderId="30" xfId="2" applyFont="1" applyBorder="1" applyAlignment="1" applyProtection="1">
      <alignment horizontal="center" vertical="center"/>
      <protection hidden="1"/>
    </xf>
    <xf numFmtId="0" fontId="10" fillId="0" borderId="31" xfId="2" applyFont="1" applyBorder="1" applyAlignment="1" applyProtection="1">
      <alignment horizontal="center" vertical="center"/>
      <protection hidden="1"/>
    </xf>
    <xf numFmtId="4" fontId="10" fillId="0" borderId="32" xfId="2" applyNumberFormat="1" applyFont="1" applyBorder="1" applyAlignment="1" applyProtection="1">
      <alignment horizontal="center" vertical="center"/>
      <protection hidden="1"/>
    </xf>
    <xf numFmtId="4" fontId="10" fillId="0" borderId="31" xfId="2" applyNumberFormat="1" applyFont="1" applyBorder="1" applyAlignment="1" applyProtection="1">
      <alignment horizontal="center" vertical="center"/>
      <protection hidden="1"/>
    </xf>
    <xf numFmtId="0" fontId="9" fillId="0" borderId="32" xfId="2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0" fontId="16" fillId="3" borderId="33" xfId="0" applyFont="1" applyFill="1" applyBorder="1" applyAlignment="1" applyProtection="1">
      <alignment horizontal="center" vertical="center"/>
      <protection hidden="1"/>
    </xf>
    <xf numFmtId="2" fontId="16" fillId="3" borderId="33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23" xfId="0" applyFont="1" applyBorder="1" applyAlignment="1" applyProtection="1">
      <alignment shrinkToFit="1"/>
      <protection hidden="1"/>
    </xf>
    <xf numFmtId="2" fontId="17" fillId="0" borderId="23" xfId="0" applyNumberFormat="1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 applyProtection="1">
      <protection hidden="1"/>
    </xf>
    <xf numFmtId="2" fontId="0" fillId="0" borderId="6" xfId="0" applyNumberFormat="1" applyBorder="1" applyProtection="1">
      <protection hidden="1"/>
    </xf>
    <xf numFmtId="0" fontId="18" fillId="0" borderId="0" xfId="0" applyFont="1" applyProtection="1">
      <protection hidden="1"/>
    </xf>
    <xf numFmtId="2" fontId="19" fillId="0" borderId="0" xfId="0" applyNumberFormat="1" applyFont="1" applyProtection="1">
      <protection hidden="1"/>
    </xf>
    <xf numFmtId="2" fontId="18" fillId="0" borderId="0" xfId="0" applyNumberFormat="1" applyFont="1" applyProtection="1">
      <protection hidden="1"/>
    </xf>
    <xf numFmtId="1" fontId="19" fillId="0" borderId="0" xfId="0" applyNumberFormat="1" applyFont="1" applyProtection="1">
      <protection hidden="1"/>
    </xf>
    <xf numFmtId="2" fontId="18" fillId="0" borderId="0" xfId="0" applyNumberFormat="1" applyFont="1" applyAlignment="1" applyProtection="1">
      <alignment shrinkToFit="1"/>
      <protection hidden="1"/>
    </xf>
    <xf numFmtId="0" fontId="2" fillId="0" borderId="0" xfId="3" applyProtection="1">
      <protection hidden="1"/>
    </xf>
    <xf numFmtId="0" fontId="6" fillId="0" borderId="0" xfId="3" applyFont="1" applyAlignment="1" applyProtection="1">
      <alignment horizontal="left"/>
      <protection hidden="1"/>
    </xf>
    <xf numFmtId="0" fontId="22" fillId="0" borderId="0" xfId="3" applyFont="1" applyProtection="1">
      <protection hidden="1"/>
    </xf>
    <xf numFmtId="0" fontId="23" fillId="0" borderId="0" xfId="3" applyFont="1" applyAlignment="1" applyProtection="1">
      <alignment horizontal="center"/>
      <protection hidden="1"/>
    </xf>
    <xf numFmtId="0" fontId="24" fillId="0" borderId="0" xfId="3" applyFont="1" applyProtection="1">
      <protection hidden="1"/>
    </xf>
    <xf numFmtId="2" fontId="2" fillId="0" borderId="0" xfId="3" applyNumberFormat="1" applyProtection="1">
      <protection hidden="1"/>
    </xf>
    <xf numFmtId="165" fontId="2" fillId="0" borderId="0" xfId="3" applyNumberFormat="1" applyProtection="1">
      <protection hidden="1"/>
    </xf>
    <xf numFmtId="166" fontId="2" fillId="0" borderId="0" xfId="3" applyNumberFormat="1" applyProtection="1">
      <protection hidden="1"/>
    </xf>
    <xf numFmtId="0" fontId="25" fillId="0" borderId="0" xfId="3" applyFont="1" applyAlignment="1" applyProtection="1">
      <alignment horizontal="center"/>
      <protection hidden="1"/>
    </xf>
    <xf numFmtId="0" fontId="26" fillId="0" borderId="0" xfId="3" applyFont="1" applyAlignment="1" applyProtection="1">
      <alignment horizontal="center"/>
      <protection hidden="1"/>
    </xf>
    <xf numFmtId="0" fontId="27" fillId="0" borderId="0" xfId="3" applyFont="1" applyProtection="1">
      <protection hidden="1"/>
    </xf>
    <xf numFmtId="0" fontId="2" fillId="0" borderId="0" xfId="3" applyAlignment="1" applyProtection="1">
      <alignment wrapText="1"/>
      <protection hidden="1"/>
    </xf>
    <xf numFmtId="0" fontId="2" fillId="0" borderId="0" xfId="3" applyAlignment="1" applyProtection="1">
      <alignment horizontal="center" vertical="center"/>
      <protection hidden="1"/>
    </xf>
    <xf numFmtId="9" fontId="2" fillId="0" borderId="0" xfId="3" applyNumberFormat="1" applyProtection="1">
      <protection hidden="1"/>
    </xf>
    <xf numFmtId="166" fontId="2" fillId="0" borderId="0" xfId="3" applyNumberFormat="1" applyAlignment="1" applyProtection="1">
      <alignment horizontal="center"/>
      <protection hidden="1"/>
    </xf>
    <xf numFmtId="0" fontId="9" fillId="4" borderId="33" xfId="3" applyFont="1" applyFill="1" applyBorder="1" applyAlignment="1" applyProtection="1">
      <alignment horizontal="center" vertical="center" wrapText="1"/>
      <protection hidden="1"/>
    </xf>
    <xf numFmtId="0" fontId="9" fillId="4" borderId="42" xfId="3" applyFont="1" applyFill="1" applyBorder="1" applyAlignment="1" applyProtection="1">
      <alignment horizontal="center" vertical="center" wrapText="1"/>
      <protection hidden="1"/>
    </xf>
    <xf numFmtId="0" fontId="9" fillId="4" borderId="43" xfId="3" applyFont="1" applyFill="1" applyBorder="1" applyAlignment="1" applyProtection="1">
      <alignment horizontal="center" vertical="center" wrapText="1"/>
      <protection hidden="1"/>
    </xf>
    <xf numFmtId="0" fontId="11" fillId="7" borderId="46" xfId="3" applyFont="1" applyFill="1" applyBorder="1" applyAlignment="1" applyProtection="1">
      <alignment horizontal="center" vertical="center" wrapText="1"/>
      <protection hidden="1"/>
    </xf>
    <xf numFmtId="0" fontId="6" fillId="7" borderId="47" xfId="3" applyFont="1" applyFill="1" applyBorder="1" applyAlignment="1" applyProtection="1">
      <alignment horizontal="center" vertical="center" wrapText="1"/>
      <protection hidden="1"/>
    </xf>
    <xf numFmtId="0" fontId="7" fillId="0" borderId="23" xfId="3" applyFont="1" applyBorder="1" applyAlignment="1" applyProtection="1">
      <alignment horizontal="center" vertical="center" wrapText="1"/>
      <protection hidden="1"/>
    </xf>
    <xf numFmtId="0" fontId="7" fillId="0" borderId="48" xfId="3" applyFont="1" applyBorder="1" applyAlignment="1" applyProtection="1">
      <alignment horizontal="center" vertical="center" wrapText="1"/>
      <protection hidden="1"/>
    </xf>
    <xf numFmtId="0" fontId="7" fillId="0" borderId="49" xfId="3" applyFont="1" applyBorder="1" applyAlignment="1" applyProtection="1">
      <alignment horizontal="center" vertical="center" wrapText="1"/>
      <protection hidden="1"/>
    </xf>
    <xf numFmtId="0" fontId="7" fillId="0" borderId="22" xfId="3" applyFont="1" applyBorder="1" applyAlignment="1" applyProtection="1">
      <alignment horizontal="center" vertical="center" wrapText="1"/>
      <protection hidden="1"/>
    </xf>
    <xf numFmtId="0" fontId="7" fillId="0" borderId="50" xfId="3" applyFont="1" applyBorder="1" applyAlignment="1" applyProtection="1">
      <alignment horizontal="center" vertical="center" wrapText="1"/>
      <protection hidden="1"/>
    </xf>
    <xf numFmtId="0" fontId="7" fillId="8" borderId="35" xfId="3" applyFont="1" applyFill="1" applyBorder="1" applyProtection="1">
      <protection hidden="1"/>
    </xf>
    <xf numFmtId="0" fontId="2" fillId="7" borderId="40" xfId="3" applyFill="1" applyBorder="1" applyAlignment="1" applyProtection="1">
      <alignment horizontal="center" vertical="center"/>
      <protection hidden="1"/>
    </xf>
    <xf numFmtId="0" fontId="2" fillId="7" borderId="33" xfId="3" applyFill="1" applyBorder="1" applyAlignment="1" applyProtection="1">
      <alignment horizontal="center" vertical="center" wrapText="1"/>
      <protection hidden="1"/>
    </xf>
    <xf numFmtId="0" fontId="2" fillId="7" borderId="36" xfId="3" applyFill="1" applyBorder="1" applyAlignment="1" applyProtection="1">
      <alignment horizontal="center" vertical="center" wrapText="1"/>
      <protection hidden="1"/>
    </xf>
    <xf numFmtId="0" fontId="7" fillId="7" borderId="33" xfId="3" applyFont="1" applyFill="1" applyBorder="1" applyAlignment="1" applyProtection="1">
      <alignment horizontal="center" vertical="center"/>
      <protection hidden="1"/>
    </xf>
    <xf numFmtId="0" fontId="2" fillId="7" borderId="0" xfId="3" applyFill="1" applyAlignment="1" applyProtection="1">
      <alignment horizontal="center" vertical="center"/>
      <protection hidden="1"/>
    </xf>
    <xf numFmtId="2" fontId="28" fillId="0" borderId="52" xfId="3" applyNumberFormat="1" applyFont="1" applyBorder="1" applyAlignment="1" applyProtection="1">
      <alignment horizontal="center" vertical="center" shrinkToFit="1"/>
      <protection locked="0"/>
    </xf>
    <xf numFmtId="2" fontId="28" fillId="0" borderId="53" xfId="3" applyNumberFormat="1" applyFont="1" applyBorder="1" applyAlignment="1" applyProtection="1">
      <alignment horizontal="center" vertical="center" shrinkToFit="1"/>
      <protection locked="0"/>
    </xf>
    <xf numFmtId="2" fontId="28" fillId="0" borderId="54" xfId="3" applyNumberFormat="1" applyFont="1" applyBorder="1" applyAlignment="1" applyProtection="1">
      <alignment horizontal="center" vertical="center" shrinkToFit="1"/>
      <protection locked="0"/>
    </xf>
    <xf numFmtId="0" fontId="2" fillId="0" borderId="20" xfId="3" applyBorder="1" applyAlignment="1" applyProtection="1">
      <alignment horizontal="center" vertical="center"/>
      <protection hidden="1"/>
    </xf>
    <xf numFmtId="165" fontId="4" fillId="0" borderId="0" xfId="3" applyNumberFormat="1" applyFont="1" applyProtection="1">
      <protection hidden="1"/>
    </xf>
    <xf numFmtId="2" fontId="28" fillId="0" borderId="57" xfId="3" applyNumberFormat="1" applyFont="1" applyBorder="1" applyAlignment="1" applyProtection="1">
      <alignment horizontal="center" vertical="center" shrinkToFit="1"/>
      <protection locked="0"/>
    </xf>
    <xf numFmtId="2" fontId="28" fillId="0" borderId="58" xfId="3" applyNumberFormat="1" applyFont="1" applyBorder="1" applyAlignment="1" applyProtection="1">
      <alignment horizontal="center" vertical="center" shrinkToFit="1"/>
      <protection locked="0"/>
    </xf>
    <xf numFmtId="2" fontId="28" fillId="0" borderId="59" xfId="3" applyNumberFormat="1" applyFont="1" applyBorder="1" applyAlignment="1" applyProtection="1">
      <alignment horizontal="center" vertical="center" shrinkToFit="1"/>
      <protection locked="0"/>
    </xf>
    <xf numFmtId="2" fontId="28" fillId="0" borderId="61" xfId="3" applyNumberFormat="1" applyFont="1" applyBorder="1" applyAlignment="1" applyProtection="1">
      <alignment horizontal="center" vertical="center" shrinkToFit="1"/>
      <protection locked="0"/>
    </xf>
    <xf numFmtId="2" fontId="28" fillId="0" borderId="62" xfId="3" applyNumberFormat="1" applyFont="1" applyBorder="1" applyAlignment="1" applyProtection="1">
      <alignment horizontal="center" vertical="center" shrinkToFit="1"/>
      <protection locked="0"/>
    </xf>
    <xf numFmtId="2" fontId="28" fillId="0" borderId="63" xfId="3" applyNumberFormat="1" applyFont="1" applyBorder="1" applyAlignment="1" applyProtection="1">
      <alignment horizontal="center" vertical="center" shrinkToFit="1"/>
      <protection locked="0"/>
    </xf>
    <xf numFmtId="2" fontId="28" fillId="9" borderId="48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49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50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68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69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70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61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62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63" xfId="3" applyNumberFormat="1" applyFont="1" applyFill="1" applyBorder="1" applyAlignment="1" applyProtection="1">
      <alignment horizontal="center" vertical="center" shrinkToFit="1"/>
      <protection locked="0"/>
    </xf>
    <xf numFmtId="2" fontId="28" fillId="0" borderId="48" xfId="3" applyNumberFormat="1" applyFont="1" applyBorder="1" applyAlignment="1" applyProtection="1">
      <alignment horizontal="center" vertical="center" shrinkToFit="1"/>
      <protection locked="0"/>
    </xf>
    <xf numFmtId="2" fontId="28" fillId="0" borderId="49" xfId="3" applyNumberFormat="1" applyFont="1" applyBorder="1" applyAlignment="1" applyProtection="1">
      <alignment horizontal="center" vertical="center" shrinkToFit="1"/>
      <protection locked="0"/>
    </xf>
    <xf numFmtId="2" fontId="28" fillId="0" borderId="50" xfId="3" applyNumberFormat="1" applyFont="1" applyBorder="1" applyAlignment="1" applyProtection="1">
      <alignment horizontal="center" vertical="center" shrinkToFit="1"/>
      <protection locked="0"/>
    </xf>
    <xf numFmtId="2" fontId="28" fillId="0" borderId="68" xfId="3" applyNumberFormat="1" applyFont="1" applyBorder="1" applyAlignment="1" applyProtection="1">
      <alignment horizontal="center" vertical="center" shrinkToFit="1"/>
      <protection locked="0"/>
    </xf>
    <xf numFmtId="2" fontId="28" fillId="0" borderId="69" xfId="3" applyNumberFormat="1" applyFont="1" applyBorder="1" applyAlignment="1" applyProtection="1">
      <alignment horizontal="center" vertical="center" shrinkToFit="1"/>
      <protection locked="0"/>
    </xf>
    <xf numFmtId="2" fontId="28" fillId="0" borderId="70" xfId="3" applyNumberFormat="1" applyFont="1" applyBorder="1" applyAlignment="1" applyProtection="1">
      <alignment horizontal="center" vertical="center" shrinkToFit="1"/>
      <protection locked="0"/>
    </xf>
    <xf numFmtId="2" fontId="28" fillId="9" borderId="71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72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73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74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75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76" xfId="3" applyNumberFormat="1" applyFont="1" applyFill="1" applyBorder="1" applyAlignment="1" applyProtection="1">
      <alignment horizontal="center" vertical="center" shrinkToFit="1"/>
      <protection locked="0"/>
    </xf>
    <xf numFmtId="2" fontId="28" fillId="9" borderId="77" xfId="3" applyNumberFormat="1" applyFont="1" applyFill="1" applyBorder="1" applyAlignment="1" applyProtection="1">
      <alignment horizontal="center" vertical="center" shrinkToFit="1"/>
      <protection locked="0"/>
    </xf>
    <xf numFmtId="0" fontId="29" fillId="0" borderId="6" xfId="3" applyFont="1" applyBorder="1" applyAlignment="1" applyProtection="1">
      <alignment horizontal="center" vertical="center"/>
      <protection hidden="1"/>
    </xf>
    <xf numFmtId="0" fontId="2" fillId="0" borderId="6" xfId="3" applyBorder="1" applyAlignment="1" applyProtection="1">
      <alignment wrapText="1"/>
      <protection hidden="1"/>
    </xf>
    <xf numFmtId="0" fontId="31" fillId="0" borderId="0" xfId="3" applyFont="1" applyAlignment="1" applyProtection="1">
      <alignment horizontal="left" vertical="center"/>
      <protection hidden="1"/>
    </xf>
    <xf numFmtId="22" fontId="4" fillId="0" borderId="0" xfId="3" applyNumberFormat="1" applyFont="1" applyAlignment="1" applyProtection="1">
      <alignment vertical="center"/>
      <protection hidden="1"/>
    </xf>
    <xf numFmtId="22" fontId="31" fillId="0" borderId="0" xfId="3" applyNumberFormat="1" applyFont="1" applyAlignment="1" applyProtection="1">
      <alignment vertical="center"/>
      <protection hidden="1"/>
    </xf>
    <xf numFmtId="0" fontId="2" fillId="0" borderId="0" xfId="3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2" fontId="31" fillId="0" borderId="0" xfId="3" applyNumberFormat="1" applyFont="1" applyAlignment="1" applyProtection="1">
      <alignment horizontal="center" vertical="center" shrinkToFit="1"/>
      <protection locked="0" hidden="1"/>
    </xf>
    <xf numFmtId="2" fontId="28" fillId="0" borderId="0" xfId="3" applyNumberFormat="1" applyFont="1" applyAlignment="1" applyProtection="1">
      <alignment horizontal="center" vertical="center" shrinkToFit="1"/>
      <protection locked="0" hidden="1"/>
    </xf>
    <xf numFmtId="0" fontId="2" fillId="0" borderId="0" xfId="3" applyAlignment="1" applyProtection="1">
      <alignment horizontal="left" vertical="center" shrinkToFit="1"/>
      <protection locked="0" hidden="1"/>
    </xf>
    <xf numFmtId="0" fontId="28" fillId="0" borderId="0" xfId="3" applyFont="1" applyAlignment="1" applyProtection="1">
      <alignment vertical="center"/>
      <protection hidden="1"/>
    </xf>
    <xf numFmtId="1" fontId="3" fillId="0" borderId="0" xfId="3" applyNumberFormat="1" applyFont="1" applyAlignment="1" applyProtection="1">
      <alignment horizontal="center" vertical="center"/>
      <protection hidden="1"/>
    </xf>
    <xf numFmtId="1" fontId="3" fillId="0" borderId="0" xfId="3" applyNumberFormat="1" applyFont="1" applyAlignment="1" applyProtection="1">
      <alignment vertical="center"/>
      <protection hidden="1"/>
    </xf>
    <xf numFmtId="2" fontId="2" fillId="0" borderId="0" xfId="3" applyNumberFormat="1" applyAlignment="1" applyProtection="1">
      <alignment vertical="center"/>
      <protection hidden="1"/>
    </xf>
    <xf numFmtId="165" fontId="2" fillId="0" borderId="0" xfId="3" applyNumberFormat="1" applyAlignment="1" applyProtection="1">
      <alignment vertical="center"/>
      <protection hidden="1"/>
    </xf>
    <xf numFmtId="166" fontId="2" fillId="0" borderId="0" xfId="3" applyNumberFormat="1" applyAlignment="1" applyProtection="1">
      <alignment vertical="center"/>
      <protection hidden="1"/>
    </xf>
    <xf numFmtId="4" fontId="3" fillId="0" borderId="0" xfId="3" applyNumberFormat="1" applyFont="1" applyAlignment="1" applyProtection="1">
      <alignment horizontal="center" vertical="center"/>
      <protection hidden="1"/>
    </xf>
    <xf numFmtId="0" fontId="2" fillId="0" borderId="0" xfId="3" applyAlignment="1" applyProtection="1">
      <alignment vertical="center" wrapText="1"/>
      <protection hidden="1"/>
    </xf>
    <xf numFmtId="0" fontId="28" fillId="0" borderId="0" xfId="3" applyFont="1" applyAlignment="1" applyProtection="1">
      <alignment vertical="center" wrapText="1"/>
      <protection hidden="1"/>
    </xf>
    <xf numFmtId="0" fontId="22" fillId="0" borderId="0" xfId="3" applyFont="1" applyAlignment="1" applyProtection="1">
      <alignment vertical="center"/>
      <protection hidden="1"/>
    </xf>
    <xf numFmtId="2" fontId="4" fillId="0" borderId="0" xfId="3" applyNumberFormat="1" applyFont="1" applyAlignment="1" applyProtection="1">
      <alignment vertical="center"/>
      <protection hidden="1"/>
    </xf>
    <xf numFmtId="165" fontId="4" fillId="0" borderId="0" xfId="3" applyNumberFormat="1" applyFont="1" applyAlignment="1" applyProtection="1">
      <alignment vertical="center"/>
      <protection hidden="1"/>
    </xf>
    <xf numFmtId="166" fontId="4" fillId="0" borderId="0" xfId="3" applyNumberFormat="1" applyFont="1" applyAlignment="1" applyProtection="1">
      <alignment vertical="center"/>
      <protection hidden="1"/>
    </xf>
    <xf numFmtId="165" fontId="28" fillId="0" borderId="0" xfId="3" applyNumberFormat="1" applyFont="1" applyAlignment="1" applyProtection="1">
      <alignment vertical="center"/>
      <protection hidden="1"/>
    </xf>
    <xf numFmtId="166" fontId="28" fillId="0" borderId="0" xfId="3" applyNumberFormat="1" applyFont="1" applyAlignment="1" applyProtection="1">
      <alignment vertical="center"/>
      <protection hidden="1"/>
    </xf>
    <xf numFmtId="0" fontId="31" fillId="0" borderId="0" xfId="3" applyFont="1" applyAlignment="1" applyProtection="1">
      <alignment vertical="center"/>
      <protection hidden="1"/>
    </xf>
    <xf numFmtId="0" fontId="2" fillId="0" borderId="21" xfId="3" applyBorder="1" applyAlignment="1" applyProtection="1">
      <alignment vertical="center"/>
      <protection hidden="1"/>
    </xf>
    <xf numFmtId="0" fontId="32" fillId="0" borderId="0" xfId="3" applyFont="1" applyAlignment="1" applyProtection="1">
      <alignment vertical="center" wrapText="1"/>
      <protection hidden="1"/>
    </xf>
    <xf numFmtId="0" fontId="6" fillId="0" borderId="0" xfId="3" applyFont="1" applyAlignment="1" applyProtection="1">
      <alignment vertical="center" wrapText="1"/>
      <protection hidden="1"/>
    </xf>
    <xf numFmtId="0" fontId="28" fillId="10" borderId="5" xfId="3" applyFont="1" applyFill="1" applyBorder="1" applyAlignment="1" applyProtection="1">
      <alignment vertical="center"/>
      <protection hidden="1"/>
    </xf>
    <xf numFmtId="0" fontId="28" fillId="10" borderId="6" xfId="3" applyFont="1" applyFill="1" applyBorder="1" applyAlignment="1" applyProtection="1">
      <alignment vertical="center"/>
      <protection hidden="1"/>
    </xf>
    <xf numFmtId="0" fontId="28" fillId="10" borderId="7" xfId="3" applyFont="1" applyFill="1" applyBorder="1" applyAlignment="1" applyProtection="1">
      <alignment vertical="center"/>
      <protection hidden="1"/>
    </xf>
    <xf numFmtId="2" fontId="28" fillId="0" borderId="0" xfId="3" applyNumberFormat="1" applyFont="1" applyAlignment="1" applyProtection="1">
      <alignment vertical="center"/>
      <protection hidden="1"/>
    </xf>
    <xf numFmtId="0" fontId="3" fillId="0" borderId="0" xfId="3" applyFont="1" applyAlignment="1" applyProtection="1">
      <alignment vertical="center"/>
      <protection hidden="1"/>
    </xf>
    <xf numFmtId="49" fontId="2" fillId="0" borderId="0" xfId="3" applyNumberFormat="1" applyProtection="1">
      <protection hidden="1"/>
    </xf>
    <xf numFmtId="165" fontId="2" fillId="0" borderId="0" xfId="3" applyNumberFormat="1" applyAlignment="1" applyProtection="1">
      <alignment vertical="center" shrinkToFit="1"/>
      <protection hidden="1"/>
    </xf>
    <xf numFmtId="0" fontId="22" fillId="0" borderId="0" xfId="3" applyFont="1" applyAlignment="1" applyProtection="1">
      <alignment wrapText="1"/>
      <protection hidden="1"/>
    </xf>
    <xf numFmtId="0" fontId="33" fillId="0" borderId="0" xfId="3" applyFont="1" applyAlignment="1" applyProtection="1">
      <alignment vertical="center"/>
      <protection hidden="1"/>
    </xf>
    <xf numFmtId="0" fontId="30" fillId="0" borderId="0" xfId="3" applyFont="1" applyAlignment="1" applyProtection="1">
      <alignment vertical="center"/>
      <protection hidden="1"/>
    </xf>
    <xf numFmtId="0" fontId="30" fillId="0" borderId="0" xfId="3" applyFont="1" applyProtection="1">
      <protection hidden="1"/>
    </xf>
    <xf numFmtId="0" fontId="31" fillId="0" borderId="0" xfId="3" applyFont="1" applyProtection="1">
      <protection hidden="1"/>
    </xf>
    <xf numFmtId="2" fontId="31" fillId="0" borderId="0" xfId="3" applyNumberFormat="1" applyFont="1" applyProtection="1">
      <protection hidden="1"/>
    </xf>
    <xf numFmtId="165" fontId="31" fillId="0" borderId="0" xfId="3" applyNumberFormat="1" applyFont="1" applyProtection="1">
      <protection hidden="1"/>
    </xf>
    <xf numFmtId="166" fontId="31" fillId="0" borderId="0" xfId="3" applyNumberFormat="1" applyFont="1" applyProtection="1">
      <protection hidden="1"/>
    </xf>
    <xf numFmtId="0" fontId="7" fillId="0" borderId="0" xfId="3" applyFont="1" applyAlignment="1" applyProtection="1">
      <alignment vertical="center" wrapText="1"/>
      <protection hidden="1"/>
    </xf>
    <xf numFmtId="0" fontId="32" fillId="0" borderId="0" xfId="3" applyFont="1" applyAlignment="1" applyProtection="1">
      <alignment horizontal="center" vertical="center" wrapText="1"/>
      <protection hidden="1"/>
    </xf>
    <xf numFmtId="0" fontId="5" fillId="0" borderId="0" xfId="3" applyFont="1" applyAlignment="1" applyProtection="1">
      <alignment horizontal="center" vertical="center" shrinkToFit="1"/>
      <protection hidden="1"/>
    </xf>
    <xf numFmtId="0" fontId="5" fillId="0" borderId="0" xfId="3" applyFont="1" applyAlignment="1" applyProtection="1">
      <alignment horizontal="center" vertical="center" wrapText="1" shrinkToFit="1"/>
      <protection hidden="1"/>
    </xf>
    <xf numFmtId="165" fontId="5" fillId="0" borderId="0" xfId="3" applyNumberFormat="1" applyFont="1" applyAlignment="1" applyProtection="1">
      <alignment horizontal="center" vertical="center" shrinkToFit="1"/>
      <protection hidden="1"/>
    </xf>
    <xf numFmtId="167" fontId="5" fillId="0" borderId="0" xfId="3" applyNumberFormat="1" applyFont="1" applyAlignment="1" applyProtection="1">
      <alignment horizontal="center" vertical="center" shrinkToFit="1"/>
      <protection hidden="1"/>
    </xf>
    <xf numFmtId="0" fontId="2" fillId="0" borderId="0" xfId="3" applyAlignment="1" applyProtection="1">
      <alignment horizontal="center"/>
      <protection hidden="1"/>
    </xf>
    <xf numFmtId="0" fontId="5" fillId="0" borderId="0" xfId="3" applyFont="1" applyAlignment="1" applyProtection="1">
      <alignment wrapText="1"/>
      <protection hidden="1"/>
    </xf>
    <xf numFmtId="0" fontId="5" fillId="0" borderId="0" xfId="3" applyFont="1" applyProtection="1">
      <protection hidden="1"/>
    </xf>
    <xf numFmtId="167" fontId="5" fillId="0" borderId="0" xfId="3" applyNumberFormat="1" applyFont="1" applyProtection="1">
      <protection hidden="1"/>
    </xf>
    <xf numFmtId="22" fontId="5" fillId="0" borderId="0" xfId="3" applyNumberFormat="1" applyFont="1" applyAlignment="1" applyProtection="1">
      <alignment horizontal="left" wrapText="1"/>
      <protection hidden="1"/>
    </xf>
    <xf numFmtId="1" fontId="5" fillId="0" borderId="0" xfId="3" applyNumberFormat="1" applyFont="1" applyProtection="1"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Protection="1">
      <protection hidden="1"/>
    </xf>
    <xf numFmtId="0" fontId="11" fillId="0" borderId="0" xfId="3" applyFont="1" applyAlignment="1" applyProtection="1">
      <alignment horizontal="center" wrapText="1"/>
      <protection hidden="1"/>
    </xf>
    <xf numFmtId="0" fontId="11" fillId="0" borderId="0" xfId="3" applyFont="1" applyProtection="1">
      <protection hidden="1"/>
    </xf>
    <xf numFmtId="0" fontId="5" fillId="0" borderId="0" xfId="3" applyFont="1" applyAlignment="1" applyProtection="1">
      <alignment vertical="center" shrinkToFit="1"/>
      <protection hidden="1"/>
    </xf>
    <xf numFmtId="0" fontId="7" fillId="0" borderId="0" xfId="3" applyFont="1" applyAlignment="1" applyProtection="1">
      <alignment horizontal="center" wrapText="1"/>
      <protection hidden="1"/>
    </xf>
    <xf numFmtId="0" fontId="7" fillId="0" borderId="0" xfId="3" applyFont="1" applyAlignment="1" applyProtection="1">
      <alignment vertical="center" shrinkToFit="1"/>
      <protection hidden="1"/>
    </xf>
    <xf numFmtId="0" fontId="2" fillId="0" borderId="0" xfId="3" applyAlignment="1" applyProtection="1">
      <alignment horizontal="center" wrapText="1"/>
      <protection hidden="1"/>
    </xf>
    <xf numFmtId="49" fontId="2" fillId="0" borderId="0" xfId="3" applyNumberFormat="1" applyAlignment="1" applyProtection="1">
      <alignment vertical="center" shrinkToFit="1"/>
      <protection hidden="1"/>
    </xf>
    <xf numFmtId="0" fontId="2" fillId="2" borderId="10" xfId="2" applyFill="1" applyBorder="1" applyAlignment="1" applyProtection="1">
      <alignment horizontal="center" vertical="center" shrinkToFit="1"/>
      <protection hidden="1"/>
    </xf>
    <xf numFmtId="0" fontId="2" fillId="2" borderId="11" xfId="2" applyFill="1" applyBorder="1" applyAlignment="1" applyProtection="1">
      <alignment horizontal="center" vertical="center" shrinkToFit="1"/>
      <protection hidden="1"/>
    </xf>
    <xf numFmtId="0" fontId="2" fillId="2" borderId="9" xfId="2" applyFill="1" applyBorder="1" applyAlignment="1" applyProtection="1">
      <alignment horizontal="center" vertical="center" shrinkToFit="1"/>
      <protection hidden="1"/>
    </xf>
    <xf numFmtId="0" fontId="3" fillId="0" borderId="0" xfId="1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 vertical="center"/>
      <protection hidden="1"/>
    </xf>
    <xf numFmtId="0" fontId="5" fillId="2" borderId="1" xfId="2" applyFont="1" applyFill="1" applyBorder="1" applyAlignment="1" applyProtection="1">
      <alignment horizontal="center" vertical="center"/>
      <protection hidden="1"/>
    </xf>
    <xf numFmtId="0" fontId="5" fillId="2" borderId="8" xfId="2" applyFont="1" applyFill="1" applyBorder="1" applyAlignment="1" applyProtection="1">
      <alignment horizontal="center" vertical="center"/>
      <protection hidden="1"/>
    </xf>
    <xf numFmtId="0" fontId="5" fillId="2" borderId="15" xfId="2" applyFont="1" applyFill="1" applyBorder="1" applyAlignment="1" applyProtection="1">
      <alignment horizontal="center" vertical="center"/>
      <protection hidden="1"/>
    </xf>
    <xf numFmtId="0" fontId="6" fillId="2" borderId="2" xfId="2" applyFont="1" applyFill="1" applyBorder="1" applyAlignment="1" applyProtection="1">
      <alignment horizontal="center" vertical="center" shrinkToFit="1"/>
      <protection hidden="1"/>
    </xf>
    <xf numFmtId="0" fontId="6" fillId="2" borderId="9" xfId="2" applyFont="1" applyFill="1" applyBorder="1" applyAlignment="1" applyProtection="1">
      <alignment horizontal="center" vertical="center" shrinkToFit="1"/>
      <protection hidden="1"/>
    </xf>
    <xf numFmtId="0" fontId="6" fillId="2" borderId="16" xfId="2" applyFont="1" applyFill="1" applyBorder="1" applyAlignment="1" applyProtection="1">
      <alignment horizontal="center" vertical="center" shrinkToFit="1"/>
      <protection hidden="1"/>
    </xf>
    <xf numFmtId="0" fontId="7" fillId="2" borderId="3" xfId="2" applyFont="1" applyFill="1" applyBorder="1" applyAlignment="1" applyProtection="1">
      <alignment horizontal="center" vertical="center"/>
      <protection hidden="1"/>
    </xf>
    <xf numFmtId="0" fontId="7" fillId="2" borderId="4" xfId="2" applyFont="1" applyFill="1" applyBorder="1" applyAlignment="1" applyProtection="1">
      <alignment horizontal="center" vertical="center"/>
      <protection hidden="1"/>
    </xf>
    <xf numFmtId="0" fontId="7" fillId="2" borderId="2" xfId="2" applyFont="1" applyFill="1" applyBorder="1" applyAlignment="1" applyProtection="1">
      <alignment horizontal="center" vertical="center"/>
      <protection hidden="1"/>
    </xf>
    <xf numFmtId="0" fontId="8" fillId="2" borderId="5" xfId="2" applyFont="1" applyFill="1" applyBorder="1" applyAlignment="1" applyProtection="1">
      <alignment horizontal="center" vertical="center"/>
      <protection hidden="1"/>
    </xf>
    <xf numFmtId="0" fontId="8" fillId="2" borderId="6" xfId="2" applyFont="1" applyFill="1" applyBorder="1" applyAlignment="1" applyProtection="1">
      <alignment horizontal="center" vertical="center"/>
      <protection hidden="1"/>
    </xf>
    <xf numFmtId="0" fontId="8" fillId="2" borderId="7" xfId="2" applyFont="1" applyFill="1" applyBorder="1" applyAlignment="1" applyProtection="1">
      <alignment horizontal="center" vertical="center"/>
      <protection hidden="1"/>
    </xf>
    <xf numFmtId="0" fontId="8" fillId="2" borderId="12" xfId="2" applyFont="1" applyFill="1" applyBorder="1" applyAlignment="1" applyProtection="1">
      <alignment horizontal="center" vertical="center"/>
      <protection hidden="1"/>
    </xf>
    <xf numFmtId="0" fontId="8" fillId="2" borderId="13" xfId="2" applyFont="1" applyFill="1" applyBorder="1" applyAlignment="1" applyProtection="1">
      <alignment horizontal="center" vertical="center"/>
      <protection hidden="1"/>
    </xf>
    <xf numFmtId="0" fontId="8" fillId="2" borderId="14" xfId="2" applyFont="1" applyFill="1" applyBorder="1" applyAlignment="1" applyProtection="1">
      <alignment horizontal="center" vertical="center"/>
      <protection hidden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3" fillId="0" borderId="0" xfId="3" applyFont="1" applyAlignment="1" applyProtection="1">
      <alignment horizontal="left" vertical="center"/>
      <protection hidden="1"/>
    </xf>
    <xf numFmtId="2" fontId="33" fillId="0" borderId="0" xfId="3" applyNumberFormat="1" applyFont="1" applyAlignment="1" applyProtection="1">
      <alignment horizontal="center" vertical="center"/>
      <protection hidden="1"/>
    </xf>
    <xf numFmtId="4" fontId="33" fillId="0" borderId="0" xfId="3" applyNumberFormat="1" applyFont="1" applyAlignment="1" applyProtection="1">
      <alignment horizontal="center" vertical="center"/>
      <protection hidden="1"/>
    </xf>
    <xf numFmtId="1" fontId="33" fillId="0" borderId="0" xfId="3" applyNumberFormat="1" applyFont="1" applyAlignment="1" applyProtection="1">
      <alignment horizontal="center" vertical="center"/>
      <protection hidden="1"/>
    </xf>
    <xf numFmtId="0" fontId="27" fillId="0" borderId="101" xfId="3" applyFont="1" applyBorder="1" applyAlignment="1" applyProtection="1">
      <alignment horizontal="center" vertical="center" shrinkToFit="1"/>
      <protection locked="0"/>
    </xf>
    <xf numFmtId="0" fontId="27" fillId="0" borderId="102" xfId="3" applyFont="1" applyBorder="1" applyAlignment="1" applyProtection="1">
      <alignment horizontal="center" vertical="center" shrinkToFit="1"/>
      <protection locked="0"/>
    </xf>
    <xf numFmtId="0" fontId="27" fillId="0" borderId="103" xfId="3" applyFont="1" applyBorder="1" applyAlignment="1" applyProtection="1">
      <alignment horizontal="center" vertical="center" shrinkToFit="1"/>
      <protection locked="0"/>
    </xf>
    <xf numFmtId="0" fontId="31" fillId="0" borderId="101" xfId="3" applyFont="1" applyBorder="1" applyAlignment="1" applyProtection="1">
      <alignment horizontal="center" vertical="center"/>
      <protection locked="0"/>
    </xf>
    <xf numFmtId="0" fontId="31" fillId="0" borderId="102" xfId="3" applyFont="1" applyBorder="1" applyAlignment="1" applyProtection="1">
      <alignment horizontal="center" vertical="center"/>
      <protection locked="0"/>
    </xf>
    <xf numFmtId="0" fontId="31" fillId="0" borderId="103" xfId="3" applyFont="1" applyBorder="1" applyAlignment="1" applyProtection="1">
      <alignment horizontal="center" vertical="center"/>
      <protection locked="0"/>
    </xf>
    <xf numFmtId="49" fontId="31" fillId="0" borderId="29" xfId="3" applyNumberFormat="1" applyFont="1" applyBorder="1" applyAlignment="1" applyProtection="1">
      <alignment horizontal="center" vertical="center"/>
      <protection locked="0"/>
    </xf>
    <xf numFmtId="49" fontId="31" fillId="0" borderId="32" xfId="3" applyNumberFormat="1" applyFont="1" applyBorder="1" applyAlignment="1" applyProtection="1">
      <alignment horizontal="center" vertical="center"/>
      <protection locked="0"/>
    </xf>
    <xf numFmtId="165" fontId="31" fillId="0" borderId="89" xfId="3" applyNumberFormat="1" applyFont="1" applyBorder="1" applyAlignment="1" applyProtection="1">
      <alignment horizontal="center" vertical="center" shrinkToFit="1"/>
      <protection locked="0"/>
    </xf>
    <xf numFmtId="165" fontId="31" fillId="0" borderId="29" xfId="3" applyNumberFormat="1" applyFont="1" applyBorder="1" applyAlignment="1" applyProtection="1">
      <alignment horizontal="center" vertical="center" shrinkToFit="1"/>
      <protection locked="0"/>
    </xf>
    <xf numFmtId="165" fontId="31" fillId="0" borderId="32" xfId="3" applyNumberFormat="1" applyFont="1" applyBorder="1" applyAlignment="1" applyProtection="1">
      <alignment horizontal="center" vertical="center" shrinkToFit="1"/>
      <protection locked="0"/>
    </xf>
    <xf numFmtId="0" fontId="31" fillId="0" borderId="89" xfId="3" applyFont="1" applyBorder="1" applyAlignment="1" applyProtection="1">
      <alignment horizontal="center" vertical="center"/>
      <protection locked="0"/>
    </xf>
    <xf numFmtId="0" fontId="31" fillId="0" borderId="29" xfId="3" applyFont="1" applyBorder="1" applyAlignment="1" applyProtection="1">
      <alignment horizontal="center" vertical="center"/>
      <protection locked="0"/>
    </xf>
    <xf numFmtId="0" fontId="31" fillId="0" borderId="32" xfId="3" applyFont="1" applyBorder="1" applyAlignment="1" applyProtection="1">
      <alignment horizontal="center" vertical="center"/>
      <protection locked="0"/>
    </xf>
    <xf numFmtId="0" fontId="31" fillId="0" borderId="104" xfId="3" applyFont="1" applyBorder="1" applyAlignment="1" applyProtection="1">
      <alignment horizontal="center" vertical="center"/>
      <protection locked="0"/>
    </xf>
    <xf numFmtId="0" fontId="31" fillId="0" borderId="44" xfId="3" applyFont="1" applyBorder="1" applyAlignment="1" applyProtection="1">
      <alignment horizontal="center" vertical="center"/>
      <protection locked="0"/>
    </xf>
    <xf numFmtId="0" fontId="27" fillId="0" borderId="96" xfId="3" applyFont="1" applyBorder="1" applyAlignment="1" applyProtection="1">
      <alignment horizontal="center" vertical="center" shrinkToFit="1"/>
      <protection locked="0"/>
    </xf>
    <xf numFmtId="0" fontId="27" fillId="0" borderId="97" xfId="3" applyFont="1" applyBorder="1" applyAlignment="1" applyProtection="1">
      <alignment horizontal="center" vertical="center" shrinkToFit="1"/>
      <protection locked="0"/>
    </xf>
    <xf numFmtId="0" fontId="27" fillId="0" borderId="98" xfId="3" applyFont="1" applyBorder="1" applyAlignment="1" applyProtection="1">
      <alignment horizontal="center" vertical="center" shrinkToFit="1"/>
      <protection locked="0"/>
    </xf>
    <xf numFmtId="0" fontId="31" fillId="0" borderId="96" xfId="3" applyFont="1" applyBorder="1" applyAlignment="1" applyProtection="1">
      <alignment horizontal="center" vertical="center"/>
      <protection locked="0"/>
    </xf>
    <xf numFmtId="0" fontId="31" fillId="0" borderId="97" xfId="3" applyFont="1" applyBorder="1" applyAlignment="1" applyProtection="1">
      <alignment horizontal="center" vertical="center"/>
      <protection locked="0"/>
    </xf>
    <xf numFmtId="0" fontId="31" fillId="0" borderId="98" xfId="3" applyFont="1" applyBorder="1" applyAlignment="1" applyProtection="1">
      <alignment horizontal="center" vertical="center"/>
      <protection locked="0"/>
    </xf>
    <xf numFmtId="49" fontId="31" fillId="0" borderId="85" xfId="3" applyNumberFormat="1" applyFont="1" applyBorder="1" applyAlignment="1" applyProtection="1">
      <alignment horizontal="center" vertical="center"/>
      <protection locked="0"/>
    </xf>
    <xf numFmtId="49" fontId="31" fillId="0" borderId="86" xfId="3" applyNumberFormat="1" applyFont="1" applyBorder="1" applyAlignment="1" applyProtection="1">
      <alignment horizontal="center" vertical="center"/>
      <protection locked="0"/>
    </xf>
    <xf numFmtId="49" fontId="31" fillId="0" borderId="84" xfId="3" applyNumberFormat="1" applyFont="1" applyBorder="1" applyAlignment="1" applyProtection="1">
      <alignment horizontal="center" vertical="center" shrinkToFit="1"/>
      <protection locked="0"/>
    </xf>
    <xf numFmtId="49" fontId="31" fillId="0" borderId="85" xfId="3" applyNumberFormat="1" applyFont="1" applyBorder="1" applyAlignment="1" applyProtection="1">
      <alignment horizontal="center" vertical="center" shrinkToFit="1"/>
      <protection locked="0"/>
    </xf>
    <xf numFmtId="49" fontId="31" fillId="0" borderId="86" xfId="3" applyNumberFormat="1" applyFont="1" applyBorder="1" applyAlignment="1" applyProtection="1">
      <alignment horizontal="center" vertical="center" shrinkToFit="1"/>
      <protection locked="0"/>
    </xf>
    <xf numFmtId="0" fontId="31" fillId="0" borderId="84" xfId="3" applyFont="1" applyBorder="1" applyAlignment="1" applyProtection="1">
      <alignment horizontal="center" vertical="center" shrinkToFit="1"/>
      <protection locked="0"/>
    </xf>
    <xf numFmtId="0" fontId="31" fillId="0" borderId="85" xfId="3" applyFont="1" applyBorder="1" applyAlignment="1" applyProtection="1">
      <alignment horizontal="center" vertical="center" shrinkToFit="1"/>
      <protection locked="0"/>
    </xf>
    <xf numFmtId="0" fontId="31" fillId="0" borderId="86" xfId="3" applyFont="1" applyBorder="1" applyAlignment="1" applyProtection="1">
      <alignment horizontal="center" vertical="center" shrinkToFit="1"/>
      <protection locked="0"/>
    </xf>
    <xf numFmtId="0" fontId="31" fillId="0" borderId="99" xfId="3" applyFont="1" applyBorder="1" applyAlignment="1" applyProtection="1">
      <alignment horizontal="center" vertical="center"/>
      <protection locked="0"/>
    </xf>
    <xf numFmtId="0" fontId="31" fillId="0" borderId="100" xfId="3" applyFont="1" applyBorder="1" applyAlignment="1" applyProtection="1">
      <alignment horizontal="center" vertical="center"/>
      <protection locked="0"/>
    </xf>
    <xf numFmtId="0" fontId="31" fillId="0" borderId="94" xfId="3" applyFont="1" applyBorder="1" applyAlignment="1" applyProtection="1">
      <alignment horizontal="center" vertical="center"/>
      <protection locked="0"/>
    </xf>
    <xf numFmtId="0" fontId="31" fillId="0" borderId="95" xfId="3" applyFont="1" applyBorder="1" applyAlignment="1" applyProtection="1">
      <alignment horizontal="center" vertical="center"/>
      <protection locked="0"/>
    </xf>
    <xf numFmtId="0" fontId="3" fillId="8" borderId="5" xfId="3" applyFont="1" applyFill="1" applyBorder="1" applyAlignment="1" applyProtection="1">
      <alignment horizontal="center" vertical="center"/>
      <protection hidden="1"/>
    </xf>
    <xf numFmtId="0" fontId="3" fillId="8" borderId="6" xfId="3" applyFont="1" applyFill="1" applyBorder="1" applyAlignment="1" applyProtection="1">
      <alignment horizontal="center" vertical="center"/>
      <protection hidden="1"/>
    </xf>
    <xf numFmtId="0" fontId="3" fillId="8" borderId="7" xfId="3" applyFont="1" applyFill="1" applyBorder="1" applyAlignment="1" applyProtection="1">
      <alignment horizontal="center" vertical="center"/>
      <protection hidden="1"/>
    </xf>
    <xf numFmtId="0" fontId="3" fillId="8" borderId="79" xfId="3" applyFont="1" applyFill="1" applyBorder="1" applyAlignment="1" applyProtection="1">
      <alignment horizontal="center" vertical="center"/>
      <protection hidden="1"/>
    </xf>
    <xf numFmtId="0" fontId="3" fillId="8" borderId="43" xfId="3" applyFont="1" applyFill="1" applyBorder="1" applyAlignment="1" applyProtection="1">
      <alignment horizontal="center" vertical="center"/>
      <protection hidden="1"/>
    </xf>
    <xf numFmtId="0" fontId="3" fillId="8" borderId="42" xfId="3" applyFont="1" applyFill="1" applyBorder="1" applyAlignment="1" applyProtection="1">
      <alignment horizontal="center" vertical="center"/>
      <protection hidden="1"/>
    </xf>
    <xf numFmtId="0" fontId="3" fillId="8" borderId="79" xfId="3" applyFont="1" applyFill="1" applyBorder="1" applyAlignment="1" applyProtection="1">
      <alignment horizontal="center" vertical="center" shrinkToFit="1"/>
      <protection hidden="1"/>
    </xf>
    <xf numFmtId="0" fontId="3" fillId="8" borderId="43" xfId="3" applyFont="1" applyFill="1" applyBorder="1" applyAlignment="1" applyProtection="1">
      <alignment horizontal="center" vertical="center" shrinkToFit="1"/>
      <protection hidden="1"/>
    </xf>
    <xf numFmtId="0" fontId="3" fillId="8" borderId="42" xfId="3" applyFont="1" applyFill="1" applyBorder="1" applyAlignment="1" applyProtection="1">
      <alignment horizontal="center" vertical="center" shrinkToFit="1"/>
      <protection hidden="1"/>
    </xf>
    <xf numFmtId="0" fontId="3" fillId="8" borderId="79" xfId="3" applyFont="1" applyFill="1" applyBorder="1" applyAlignment="1" applyProtection="1">
      <alignment horizontal="center" vertical="center" wrapText="1"/>
      <protection hidden="1"/>
    </xf>
    <xf numFmtId="0" fontId="3" fillId="8" borderId="43" xfId="3" applyFont="1" applyFill="1" applyBorder="1" applyAlignment="1" applyProtection="1">
      <alignment horizontal="center" vertical="center" wrapText="1"/>
      <protection hidden="1"/>
    </xf>
    <xf numFmtId="0" fontId="3" fillId="8" borderId="42" xfId="3" applyFont="1" applyFill="1" applyBorder="1" applyAlignment="1" applyProtection="1">
      <alignment horizontal="center" vertical="center" wrapText="1"/>
      <protection hidden="1"/>
    </xf>
    <xf numFmtId="0" fontId="3" fillId="10" borderId="79" xfId="3" applyFont="1" applyFill="1" applyBorder="1" applyAlignment="1" applyProtection="1">
      <alignment horizontal="center" vertical="center"/>
      <protection hidden="1"/>
    </xf>
    <xf numFmtId="0" fontId="3" fillId="10" borderId="42" xfId="3" applyFont="1" applyFill="1" applyBorder="1" applyAlignment="1" applyProtection="1">
      <alignment horizontal="center" vertical="center"/>
      <protection hidden="1"/>
    </xf>
    <xf numFmtId="0" fontId="27" fillId="0" borderId="91" xfId="3" applyFont="1" applyBorder="1" applyAlignment="1" applyProtection="1">
      <alignment horizontal="center" vertical="center" shrinkToFit="1"/>
      <protection locked="0"/>
    </xf>
    <xf numFmtId="0" fontId="27" fillId="0" borderId="92" xfId="3" applyFont="1" applyBorder="1" applyAlignment="1" applyProtection="1">
      <alignment horizontal="center" vertical="center" shrinkToFit="1"/>
      <protection locked="0"/>
    </xf>
    <xf numFmtId="0" fontId="27" fillId="0" borderId="93" xfId="3" applyFont="1" applyBorder="1" applyAlignment="1" applyProtection="1">
      <alignment horizontal="center" vertical="center" shrinkToFit="1"/>
      <protection locked="0"/>
    </xf>
    <xf numFmtId="0" fontId="31" fillId="0" borderId="91" xfId="3" applyFont="1" applyBorder="1" applyAlignment="1" applyProtection="1">
      <alignment horizontal="center" vertical="center"/>
      <protection locked="0"/>
    </xf>
    <xf numFmtId="0" fontId="31" fillId="0" borderId="92" xfId="3" applyFont="1" applyBorder="1" applyAlignment="1" applyProtection="1">
      <alignment horizontal="center" vertical="center"/>
      <protection locked="0"/>
    </xf>
    <xf numFmtId="0" fontId="31" fillId="0" borderId="93" xfId="3" applyFont="1" applyBorder="1" applyAlignment="1" applyProtection="1">
      <alignment horizontal="center" vertical="center"/>
      <protection locked="0"/>
    </xf>
    <xf numFmtId="49" fontId="31" fillId="0" borderId="40" xfId="3" applyNumberFormat="1" applyFont="1" applyBorder="1" applyAlignment="1" applyProtection="1">
      <alignment horizontal="center" vertical="center"/>
      <protection locked="0"/>
    </xf>
    <xf numFmtId="49" fontId="31" fillId="0" borderId="36" xfId="3" applyNumberFormat="1" applyFont="1" applyBorder="1" applyAlignment="1" applyProtection="1">
      <alignment horizontal="center" vertical="center"/>
      <protection locked="0"/>
    </xf>
    <xf numFmtId="49" fontId="31" fillId="0" borderId="82" xfId="3" applyNumberFormat="1" applyFont="1" applyBorder="1" applyAlignment="1" applyProtection="1">
      <alignment horizontal="center" vertical="center" shrinkToFit="1"/>
      <protection locked="0"/>
    </xf>
    <xf numFmtId="49" fontId="31" fillId="0" borderId="40" xfId="3" applyNumberFormat="1" applyFont="1" applyBorder="1" applyAlignment="1" applyProtection="1">
      <alignment horizontal="center" vertical="center" shrinkToFit="1"/>
      <protection locked="0"/>
    </xf>
    <xf numFmtId="49" fontId="31" fillId="0" borderId="36" xfId="3" applyNumberFormat="1" applyFont="1" applyBorder="1" applyAlignment="1" applyProtection="1">
      <alignment horizontal="center" vertical="center" shrinkToFit="1"/>
      <protection locked="0"/>
    </xf>
    <xf numFmtId="0" fontId="31" fillId="0" borderId="82" xfId="3" applyFont="1" applyBorder="1" applyAlignment="1" applyProtection="1">
      <alignment horizontal="center" vertical="center" shrinkToFit="1"/>
      <protection locked="0"/>
    </xf>
    <xf numFmtId="0" fontId="31" fillId="0" borderId="40" xfId="3" applyFont="1" applyBorder="1" applyAlignment="1" applyProtection="1">
      <alignment horizontal="center" vertical="center" shrinkToFit="1"/>
      <protection locked="0"/>
    </xf>
    <xf numFmtId="0" fontId="31" fillId="0" borderId="36" xfId="3" applyFont="1" applyBorder="1" applyAlignment="1" applyProtection="1">
      <alignment horizontal="center" vertical="center" shrinkToFit="1"/>
      <protection locked="0"/>
    </xf>
    <xf numFmtId="0" fontId="27" fillId="0" borderId="89" xfId="3" applyFont="1" applyBorder="1" applyAlignment="1" applyProtection="1">
      <alignment horizontal="center" vertical="center" shrinkToFit="1"/>
      <protection locked="0"/>
    </xf>
    <xf numFmtId="0" fontId="27" fillId="0" borderId="29" xfId="3" applyFont="1" applyBorder="1" applyAlignment="1" applyProtection="1">
      <alignment horizontal="center" vertical="center" shrinkToFit="1"/>
      <protection locked="0"/>
    </xf>
    <xf numFmtId="0" fontId="27" fillId="0" borderId="32" xfId="3" applyFont="1" applyBorder="1" applyAlignment="1" applyProtection="1">
      <alignment horizontal="center" vertical="center" shrinkToFit="1"/>
      <protection locked="0"/>
    </xf>
    <xf numFmtId="49" fontId="31" fillId="0" borderId="75" xfId="3" applyNumberFormat="1" applyFont="1" applyBorder="1" applyAlignment="1" applyProtection="1">
      <alignment horizontal="center" vertical="center"/>
      <protection locked="0"/>
    </xf>
    <xf numFmtId="49" fontId="31" fillId="0" borderId="76" xfId="3" applyNumberFormat="1" applyFont="1" applyBorder="1" applyAlignment="1" applyProtection="1">
      <alignment horizontal="center" vertical="center"/>
      <protection locked="0"/>
    </xf>
    <xf numFmtId="49" fontId="31" fillId="0" borderId="77" xfId="3" applyNumberFormat="1" applyFont="1" applyBorder="1" applyAlignment="1" applyProtection="1">
      <alignment horizontal="center" vertical="center"/>
      <protection locked="0"/>
    </xf>
    <xf numFmtId="0" fontId="27" fillId="0" borderId="75" xfId="3" applyFont="1" applyBorder="1" applyAlignment="1" applyProtection="1">
      <alignment horizontal="center" vertical="center"/>
      <protection locked="0"/>
    </xf>
    <xf numFmtId="0" fontId="27" fillId="0" borderId="76" xfId="3" applyFont="1" applyBorder="1" applyAlignment="1" applyProtection="1">
      <alignment horizontal="center" vertical="center"/>
      <protection locked="0"/>
    </xf>
    <xf numFmtId="0" fontId="27" fillId="0" borderId="77" xfId="3" applyFont="1" applyBorder="1" applyAlignment="1" applyProtection="1">
      <alignment horizontal="center" vertical="center"/>
      <protection locked="0"/>
    </xf>
    <xf numFmtId="49" fontId="31" fillId="0" borderId="90" xfId="3" applyNumberFormat="1" applyFont="1" applyBorder="1" applyAlignment="1" applyProtection="1">
      <alignment horizontal="center" vertical="center"/>
      <protection locked="0"/>
    </xf>
    <xf numFmtId="0" fontId="27" fillId="0" borderId="84" xfId="3" applyFont="1" applyBorder="1" applyAlignment="1" applyProtection="1">
      <alignment horizontal="center" vertical="center" shrinkToFit="1"/>
      <protection locked="0"/>
    </xf>
    <xf numFmtId="0" fontId="27" fillId="0" borderId="85" xfId="3" applyFont="1" applyBorder="1" applyAlignment="1" applyProtection="1">
      <alignment horizontal="center" vertical="center" shrinkToFit="1"/>
      <protection locked="0"/>
    </xf>
    <xf numFmtId="0" fontId="27" fillId="0" borderId="86" xfId="3" applyFont="1" applyBorder="1" applyAlignment="1" applyProtection="1">
      <alignment horizontal="center" vertical="center" shrinkToFit="1"/>
      <protection locked="0"/>
    </xf>
    <xf numFmtId="49" fontId="31" fillId="0" borderId="87" xfId="3" applyNumberFormat="1" applyFont="1" applyBorder="1" applyAlignment="1" applyProtection="1">
      <alignment horizontal="center" vertical="center"/>
      <protection locked="0"/>
    </xf>
    <xf numFmtId="49" fontId="31" fillId="0" borderId="53" xfId="3" applyNumberFormat="1" applyFont="1" applyBorder="1" applyAlignment="1" applyProtection="1">
      <alignment horizontal="center" vertical="center"/>
      <protection locked="0"/>
    </xf>
    <xf numFmtId="49" fontId="31" fillId="0" borderId="88" xfId="3" applyNumberFormat="1" applyFont="1" applyBorder="1" applyAlignment="1" applyProtection="1">
      <alignment horizontal="center" vertical="center"/>
      <protection locked="0"/>
    </xf>
    <xf numFmtId="0" fontId="31" fillId="0" borderId="84" xfId="3" applyFont="1" applyBorder="1" applyAlignment="1" applyProtection="1">
      <alignment horizontal="center" vertical="center"/>
      <protection locked="0"/>
    </xf>
    <xf numFmtId="0" fontId="31" fillId="0" borderId="85" xfId="3" applyFont="1" applyBorder="1" applyAlignment="1" applyProtection="1">
      <alignment horizontal="center" vertical="center"/>
      <protection locked="0"/>
    </xf>
    <xf numFmtId="0" fontId="31" fillId="0" borderId="86" xfId="3" applyFont="1" applyBorder="1" applyAlignment="1" applyProtection="1">
      <alignment horizontal="center" vertical="center"/>
      <protection locked="0"/>
    </xf>
    <xf numFmtId="0" fontId="27" fillId="0" borderId="87" xfId="3" applyFont="1" applyBorder="1" applyAlignment="1" applyProtection="1">
      <alignment horizontal="center" vertical="center"/>
      <protection locked="0"/>
    </xf>
    <xf numFmtId="0" fontId="27" fillId="0" borderId="53" xfId="3" applyFont="1" applyBorder="1" applyAlignment="1" applyProtection="1">
      <alignment horizontal="center" vertical="center"/>
      <protection locked="0"/>
    </xf>
    <xf numFmtId="0" fontId="27" fillId="0" borderId="88" xfId="3" applyFont="1" applyBorder="1" applyAlignment="1" applyProtection="1">
      <alignment horizontal="center" vertical="center"/>
      <protection locked="0"/>
    </xf>
    <xf numFmtId="49" fontId="31" fillId="0" borderId="52" xfId="3" applyNumberFormat="1" applyFont="1" applyBorder="1" applyAlignment="1" applyProtection="1">
      <alignment horizontal="center" vertical="center"/>
      <protection locked="0"/>
    </xf>
    <xf numFmtId="49" fontId="31" fillId="0" borderId="84" xfId="3" applyNumberFormat="1" applyFont="1" applyBorder="1" applyAlignment="1" applyProtection="1">
      <alignment horizontal="center" vertical="center"/>
      <protection locked="0"/>
    </xf>
    <xf numFmtId="0" fontId="27" fillId="0" borderId="84" xfId="3" applyFont="1" applyBorder="1" applyAlignment="1" applyProtection="1">
      <alignment horizontal="center" vertical="center"/>
      <protection locked="0"/>
    </xf>
    <xf numFmtId="0" fontId="27" fillId="0" borderId="85" xfId="3" applyFont="1" applyBorder="1" applyAlignment="1" applyProtection="1">
      <alignment horizontal="center" vertical="center"/>
      <protection locked="0"/>
    </xf>
    <xf numFmtId="0" fontId="27" fillId="0" borderId="86" xfId="3" applyFont="1" applyBorder="1" applyAlignment="1" applyProtection="1">
      <alignment horizontal="center" vertical="center"/>
      <protection locked="0"/>
    </xf>
    <xf numFmtId="0" fontId="27" fillId="0" borderId="82" xfId="3" applyFont="1" applyBorder="1" applyAlignment="1" applyProtection="1">
      <alignment horizontal="center" vertical="center" shrinkToFit="1"/>
      <protection locked="0"/>
    </xf>
    <xf numFmtId="0" fontId="27" fillId="0" borderId="40" xfId="3" applyFont="1" applyBorder="1" applyAlignment="1" applyProtection="1">
      <alignment horizontal="center" vertical="center" shrinkToFit="1"/>
      <protection locked="0"/>
    </xf>
    <xf numFmtId="0" fontId="27" fillId="0" borderId="36" xfId="3" applyFont="1" applyBorder="1" applyAlignment="1" applyProtection="1">
      <alignment horizontal="center" vertical="center" shrinkToFit="1"/>
      <protection locked="0"/>
    </xf>
    <xf numFmtId="49" fontId="31" fillId="0" borderId="83" xfId="3" applyNumberFormat="1" applyFont="1" applyBorder="1" applyAlignment="1" applyProtection="1">
      <alignment horizontal="center" vertical="center"/>
      <protection locked="0"/>
    </xf>
    <xf numFmtId="49" fontId="31" fillId="0" borderId="49" xfId="3" applyNumberFormat="1" applyFont="1" applyBorder="1" applyAlignment="1" applyProtection="1">
      <alignment horizontal="center" vertical="center"/>
      <protection locked="0"/>
    </xf>
    <xf numFmtId="49" fontId="31" fillId="0" borderId="22" xfId="3" applyNumberFormat="1" applyFont="1" applyBorder="1" applyAlignment="1" applyProtection="1">
      <alignment horizontal="center" vertical="center"/>
      <protection locked="0"/>
    </xf>
    <xf numFmtId="0" fontId="31" fillId="0" borderId="82" xfId="3" applyFont="1" applyBorder="1" applyAlignment="1" applyProtection="1">
      <alignment horizontal="center" vertical="center"/>
      <protection locked="0"/>
    </xf>
    <xf numFmtId="0" fontId="31" fillId="0" borderId="40" xfId="3" applyFont="1" applyBorder="1" applyAlignment="1" applyProtection="1">
      <alignment horizontal="center" vertical="center"/>
      <protection locked="0"/>
    </xf>
    <xf numFmtId="0" fontId="31" fillId="0" borderId="36" xfId="3" applyFont="1" applyBorder="1" applyAlignment="1" applyProtection="1">
      <alignment horizontal="center" vertical="center"/>
      <protection locked="0"/>
    </xf>
    <xf numFmtId="0" fontId="27" fillId="0" borderId="83" xfId="3" applyFont="1" applyBorder="1" applyAlignment="1" applyProtection="1">
      <alignment horizontal="center" vertical="center" shrinkToFit="1"/>
      <protection locked="0"/>
    </xf>
    <xf numFmtId="0" fontId="27" fillId="0" borderId="49" xfId="3" applyFont="1" applyBorder="1" applyAlignment="1" applyProtection="1">
      <alignment horizontal="center" vertical="center" shrinkToFit="1"/>
      <protection locked="0"/>
    </xf>
    <xf numFmtId="0" fontId="27" fillId="0" borderId="22" xfId="3" applyFont="1" applyBorder="1" applyAlignment="1" applyProtection="1">
      <alignment horizontal="center" vertical="center" shrinkToFit="1"/>
      <protection locked="0"/>
    </xf>
    <xf numFmtId="49" fontId="31" fillId="0" borderId="48" xfId="3" applyNumberFormat="1" applyFont="1" applyBorder="1" applyAlignment="1" applyProtection="1">
      <alignment horizontal="center" vertical="center"/>
      <protection locked="0"/>
    </xf>
    <xf numFmtId="0" fontId="27" fillId="9" borderId="66" xfId="3" applyFont="1" applyFill="1" applyBorder="1" applyAlignment="1" applyProtection="1">
      <alignment horizontal="center" vertical="center"/>
      <protection hidden="1"/>
    </xf>
    <xf numFmtId="0" fontId="27" fillId="9" borderId="19" xfId="3" applyFont="1" applyFill="1" applyBorder="1" applyAlignment="1" applyProtection="1">
      <alignment horizontal="center" vertical="center"/>
      <protection hidden="1"/>
    </xf>
    <xf numFmtId="0" fontId="27" fillId="9" borderId="45" xfId="3" applyFont="1" applyFill="1" applyBorder="1" applyAlignment="1" applyProtection="1">
      <alignment horizontal="center" vertical="center"/>
      <protection hidden="1"/>
    </xf>
    <xf numFmtId="22" fontId="31" fillId="0" borderId="0" xfId="3" applyNumberFormat="1" applyFont="1" applyAlignment="1" applyProtection="1">
      <alignment horizontal="left" vertical="center" shrinkToFit="1"/>
      <protection hidden="1"/>
    </xf>
    <xf numFmtId="0" fontId="31" fillId="0" borderId="0" xfId="3" applyFont="1" applyAlignment="1" applyProtection="1">
      <alignment horizontal="left" vertical="center" shrinkToFit="1"/>
      <protection hidden="1"/>
    </xf>
    <xf numFmtId="0" fontId="6" fillId="8" borderId="46" xfId="3" applyFont="1" applyFill="1" applyBorder="1" applyAlignment="1" applyProtection="1">
      <alignment horizontal="center" vertical="center"/>
      <protection hidden="1"/>
    </xf>
    <xf numFmtId="0" fontId="6" fillId="8" borderId="80" xfId="3" applyFont="1" applyFill="1" applyBorder="1" applyAlignment="1" applyProtection="1">
      <alignment horizontal="center" vertical="center"/>
      <protection hidden="1"/>
    </xf>
    <xf numFmtId="0" fontId="6" fillId="8" borderId="81" xfId="3" applyFont="1" applyFill="1" applyBorder="1" applyAlignment="1" applyProtection="1">
      <alignment horizontal="center" vertical="center"/>
      <protection hidden="1"/>
    </xf>
    <xf numFmtId="0" fontId="3" fillId="8" borderId="46" xfId="3" applyFont="1" applyFill="1" applyBorder="1" applyAlignment="1" applyProtection="1">
      <alignment horizontal="center" vertical="center"/>
      <protection hidden="1"/>
    </xf>
    <xf numFmtId="0" fontId="3" fillId="8" borderId="80" xfId="3" applyFont="1" applyFill="1" applyBorder="1" applyAlignment="1" applyProtection="1">
      <alignment horizontal="center" vertical="center"/>
      <protection hidden="1"/>
    </xf>
    <xf numFmtId="0" fontId="3" fillId="8" borderId="81" xfId="3" applyFont="1" applyFill="1" applyBorder="1" applyAlignment="1" applyProtection="1">
      <alignment horizontal="center" vertical="center"/>
      <protection hidden="1"/>
    </xf>
    <xf numFmtId="0" fontId="9" fillId="9" borderId="41" xfId="3" applyFont="1" applyFill="1" applyBorder="1" applyAlignment="1" applyProtection="1">
      <alignment horizontal="center" vertical="center"/>
      <protection hidden="1"/>
    </xf>
    <xf numFmtId="0" fontId="9" fillId="9" borderId="19" xfId="3" applyFont="1" applyFill="1" applyBorder="1" applyAlignment="1" applyProtection="1">
      <alignment horizontal="center" vertical="center"/>
      <protection hidden="1"/>
    </xf>
    <xf numFmtId="0" fontId="9" fillId="9" borderId="45" xfId="3" applyFont="1" applyFill="1" applyBorder="1" applyAlignment="1" applyProtection="1">
      <alignment horizontal="center" vertical="center"/>
      <protection hidden="1"/>
    </xf>
    <xf numFmtId="0" fontId="3" fillId="9" borderId="7" xfId="3" applyFont="1" applyFill="1" applyBorder="1" applyAlignment="1" applyProtection="1">
      <alignment horizontal="center" vertical="center" wrapText="1"/>
      <protection hidden="1"/>
    </xf>
    <xf numFmtId="0" fontId="3" fillId="9" borderId="21" xfId="3" applyFont="1" applyFill="1" applyBorder="1" applyAlignment="1" applyProtection="1">
      <alignment horizontal="center" vertical="center" wrapText="1"/>
      <protection hidden="1"/>
    </xf>
    <xf numFmtId="0" fontId="3" fillId="9" borderId="44" xfId="3" applyFont="1" applyFill="1" applyBorder="1" applyAlignment="1" applyProtection="1">
      <alignment horizontal="center" vertical="center" wrapText="1"/>
      <protection hidden="1"/>
    </xf>
    <xf numFmtId="4" fontId="29" fillId="9" borderId="55" xfId="3" applyNumberFormat="1" applyFont="1" applyFill="1" applyBorder="1" applyAlignment="1" applyProtection="1">
      <alignment horizontal="center" vertical="center" shrinkToFit="1"/>
      <protection hidden="1"/>
    </xf>
    <xf numFmtId="4" fontId="29" fillId="9" borderId="19" xfId="3" applyNumberFormat="1" applyFont="1" applyFill="1" applyBorder="1" applyAlignment="1" applyProtection="1">
      <alignment horizontal="center" vertical="center" shrinkToFit="1"/>
      <protection hidden="1"/>
    </xf>
    <xf numFmtId="4" fontId="29" fillId="9" borderId="45" xfId="3" applyNumberFormat="1" applyFont="1" applyFill="1" applyBorder="1" applyAlignment="1" applyProtection="1">
      <alignment horizontal="center" vertical="center" shrinkToFit="1"/>
      <protection hidden="1"/>
    </xf>
    <xf numFmtId="4" fontId="29" fillId="9" borderId="56" xfId="3" applyNumberFormat="1" applyFont="1" applyFill="1" applyBorder="1" applyAlignment="1" applyProtection="1">
      <alignment horizontal="center" vertical="center" shrinkToFit="1"/>
      <protection hidden="1"/>
    </xf>
    <xf numFmtId="4" fontId="29" fillId="9" borderId="0" xfId="3" applyNumberFormat="1" applyFont="1" applyFill="1" applyAlignment="1" applyProtection="1">
      <alignment horizontal="center" vertical="center" shrinkToFit="1"/>
      <protection hidden="1"/>
    </xf>
    <xf numFmtId="4" fontId="29" fillId="9" borderId="78" xfId="3" applyNumberFormat="1" applyFont="1" applyFill="1" applyBorder="1" applyAlignment="1" applyProtection="1">
      <alignment horizontal="center" vertical="center" shrinkToFit="1"/>
      <protection hidden="1"/>
    </xf>
    <xf numFmtId="0" fontId="30" fillId="9" borderId="66" xfId="3" applyFont="1" applyFill="1" applyBorder="1" applyAlignment="1" applyProtection="1">
      <alignment horizontal="center" vertical="center"/>
      <protection locked="0"/>
    </xf>
    <xf numFmtId="0" fontId="30" fillId="9" borderId="19" xfId="3" applyFont="1" applyFill="1" applyBorder="1" applyAlignment="1" applyProtection="1">
      <alignment horizontal="center" vertical="center"/>
      <protection locked="0"/>
    </xf>
    <xf numFmtId="0" fontId="30" fillId="9" borderId="45" xfId="3" applyFont="1" applyFill="1" applyBorder="1" applyAlignment="1" applyProtection="1">
      <alignment horizontal="center" vertical="center"/>
      <protection locked="0"/>
    </xf>
    <xf numFmtId="0" fontId="30" fillId="9" borderId="67" xfId="3" applyFont="1" applyFill="1" applyBorder="1" applyAlignment="1" applyProtection="1">
      <alignment horizontal="center" vertical="center"/>
      <protection locked="0"/>
    </xf>
    <xf numFmtId="0" fontId="30" fillId="9" borderId="21" xfId="3" applyFont="1" applyFill="1" applyBorder="1" applyAlignment="1" applyProtection="1">
      <alignment horizontal="center" vertical="center"/>
      <protection locked="0"/>
    </xf>
    <xf numFmtId="0" fontId="30" fillId="9" borderId="44" xfId="3" applyFont="1" applyFill="1" applyBorder="1" applyAlignment="1" applyProtection="1">
      <alignment horizontal="center" vertical="center"/>
      <protection locked="0"/>
    </xf>
    <xf numFmtId="0" fontId="27" fillId="9" borderId="64" xfId="3" applyFont="1" applyFill="1" applyBorder="1" applyAlignment="1" applyProtection="1">
      <alignment horizontal="center" vertical="center"/>
      <protection hidden="1"/>
    </xf>
    <xf numFmtId="0" fontId="9" fillId="0" borderId="41" xfId="3" applyFont="1" applyBorder="1" applyAlignment="1" applyProtection="1">
      <alignment horizontal="center" vertical="center"/>
      <protection hidden="1"/>
    </xf>
    <xf numFmtId="0" fontId="9" fillId="0" borderId="19" xfId="3" applyFont="1" applyBorder="1" applyAlignment="1" applyProtection="1">
      <alignment horizontal="center" vertical="center"/>
      <protection hidden="1"/>
    </xf>
    <xf numFmtId="0" fontId="3" fillId="0" borderId="51" xfId="3" applyFont="1" applyBorder="1" applyAlignment="1" applyProtection="1">
      <alignment horizontal="center" vertical="center" wrapText="1"/>
      <protection hidden="1"/>
    </xf>
    <xf numFmtId="0" fontId="3" fillId="0" borderId="21" xfId="3" applyFont="1" applyBorder="1" applyAlignment="1" applyProtection="1">
      <alignment horizontal="center" vertical="center" wrapText="1"/>
      <protection hidden="1"/>
    </xf>
    <xf numFmtId="4" fontId="29" fillId="0" borderId="55" xfId="3" applyNumberFormat="1" applyFont="1" applyBorder="1" applyAlignment="1" applyProtection="1">
      <alignment horizontal="center" vertical="center" shrinkToFit="1"/>
      <protection hidden="1"/>
    </xf>
    <xf numFmtId="4" fontId="29" fillId="0" borderId="19" xfId="3" applyNumberFormat="1" applyFont="1" applyBorder="1" applyAlignment="1" applyProtection="1">
      <alignment horizontal="center" vertical="center" shrinkToFit="1"/>
      <protection hidden="1"/>
    </xf>
    <xf numFmtId="4" fontId="29" fillId="0" borderId="64" xfId="3" applyNumberFormat="1" applyFont="1" applyBorder="1" applyAlignment="1" applyProtection="1">
      <alignment horizontal="center" vertical="center" shrinkToFit="1"/>
      <protection hidden="1"/>
    </xf>
    <xf numFmtId="4" fontId="29" fillId="0" borderId="56" xfId="3" applyNumberFormat="1" applyFont="1" applyBorder="1" applyAlignment="1" applyProtection="1">
      <alignment horizontal="center" vertical="center" shrinkToFit="1"/>
      <protection hidden="1"/>
    </xf>
    <xf numFmtId="4" fontId="29" fillId="0" borderId="0" xfId="3" applyNumberFormat="1" applyFont="1" applyAlignment="1" applyProtection="1">
      <alignment horizontal="center" vertical="center" shrinkToFit="1"/>
      <protection hidden="1"/>
    </xf>
    <xf numFmtId="4" fontId="29" fillId="0" borderId="65" xfId="3" applyNumberFormat="1" applyFont="1" applyBorder="1" applyAlignment="1" applyProtection="1">
      <alignment horizontal="center" vertical="center" shrinkToFit="1"/>
      <protection hidden="1"/>
    </xf>
    <xf numFmtId="0" fontId="30" fillId="0" borderId="66" xfId="3" applyFont="1" applyBorder="1" applyAlignment="1" applyProtection="1">
      <alignment horizontal="center" vertical="center"/>
      <protection locked="0"/>
    </xf>
    <xf numFmtId="0" fontId="30" fillId="0" borderId="19" xfId="3" applyFont="1" applyBorder="1" applyAlignment="1" applyProtection="1">
      <alignment horizontal="center" vertical="center"/>
      <protection locked="0"/>
    </xf>
    <xf numFmtId="0" fontId="30" fillId="0" borderId="64" xfId="3" applyFont="1" applyBorder="1" applyAlignment="1" applyProtection="1">
      <alignment horizontal="center" vertical="center"/>
      <protection locked="0"/>
    </xf>
    <xf numFmtId="0" fontId="30" fillId="0" borderId="67" xfId="3" applyFont="1" applyBorder="1" applyAlignment="1" applyProtection="1">
      <alignment horizontal="center" vertical="center"/>
      <protection locked="0"/>
    </xf>
    <xf numFmtId="0" fontId="30" fillId="0" borderId="21" xfId="3" applyFont="1" applyBorder="1" applyAlignment="1" applyProtection="1">
      <alignment horizontal="center" vertical="center"/>
      <protection locked="0"/>
    </xf>
    <xf numFmtId="0" fontId="30" fillId="0" borderId="60" xfId="3" applyFont="1" applyBorder="1" applyAlignment="1" applyProtection="1">
      <alignment horizontal="center" vertical="center"/>
      <protection locked="0"/>
    </xf>
    <xf numFmtId="0" fontId="27" fillId="0" borderId="66" xfId="3" applyFont="1" applyBorder="1" applyAlignment="1" applyProtection="1">
      <alignment horizontal="center" vertical="center"/>
      <protection hidden="1"/>
    </xf>
    <xf numFmtId="0" fontId="27" fillId="0" borderId="19" xfId="3" applyFont="1" applyBorder="1" applyAlignment="1" applyProtection="1">
      <alignment horizontal="center" vertical="center"/>
      <protection hidden="1"/>
    </xf>
    <xf numFmtId="0" fontId="27" fillId="0" borderId="64" xfId="3" applyFont="1" applyBorder="1" applyAlignment="1" applyProtection="1">
      <alignment horizontal="center" vertical="center"/>
      <protection hidden="1"/>
    </xf>
    <xf numFmtId="0" fontId="3" fillId="9" borderId="51" xfId="3" applyFont="1" applyFill="1" applyBorder="1" applyAlignment="1" applyProtection="1">
      <alignment horizontal="center" vertical="center" wrapText="1"/>
      <protection hidden="1"/>
    </xf>
    <xf numFmtId="0" fontId="3" fillId="9" borderId="60" xfId="3" applyFont="1" applyFill="1" applyBorder="1" applyAlignment="1" applyProtection="1">
      <alignment horizontal="center" vertical="center" wrapText="1"/>
      <protection hidden="1"/>
    </xf>
    <xf numFmtId="4" fontId="29" fillId="9" borderId="64" xfId="3" applyNumberFormat="1" applyFont="1" applyFill="1" applyBorder="1" applyAlignment="1" applyProtection="1">
      <alignment horizontal="center" vertical="center" shrinkToFit="1"/>
      <protection hidden="1"/>
    </xf>
    <xf numFmtId="4" fontId="29" fillId="9" borderId="65" xfId="3" applyNumberFormat="1" applyFont="1" applyFill="1" applyBorder="1" applyAlignment="1" applyProtection="1">
      <alignment horizontal="center" vertical="center" shrinkToFit="1"/>
      <protection hidden="1"/>
    </xf>
    <xf numFmtId="0" fontId="30" fillId="9" borderId="64" xfId="3" applyFont="1" applyFill="1" applyBorder="1" applyAlignment="1" applyProtection="1">
      <alignment horizontal="center" vertical="center"/>
      <protection locked="0"/>
    </xf>
    <xf numFmtId="0" fontId="30" fillId="9" borderId="60" xfId="3" applyFont="1" applyFill="1" applyBorder="1" applyAlignment="1" applyProtection="1">
      <alignment horizontal="center" vertical="center"/>
      <protection locked="0"/>
    </xf>
    <xf numFmtId="0" fontId="9" fillId="0" borderId="45" xfId="3" applyFont="1" applyBorder="1" applyAlignment="1" applyProtection="1">
      <alignment horizontal="center" vertical="center"/>
      <protection hidden="1"/>
    </xf>
    <xf numFmtId="0" fontId="3" fillId="0" borderId="60" xfId="3" applyFont="1" applyBorder="1" applyAlignment="1" applyProtection="1">
      <alignment horizontal="center" vertical="center" wrapText="1"/>
      <protection hidden="1"/>
    </xf>
    <xf numFmtId="0" fontId="3" fillId="6" borderId="7" xfId="3" applyFont="1" applyFill="1" applyBorder="1" applyAlignment="1" applyProtection="1">
      <alignment horizontal="center" vertical="center" wrapText="1"/>
      <protection hidden="1"/>
    </xf>
    <xf numFmtId="0" fontId="3" fillId="6" borderId="44" xfId="3" applyFont="1" applyFill="1" applyBorder="1" applyAlignment="1" applyProtection="1">
      <alignment horizontal="center" vertical="center" wrapText="1"/>
      <protection hidden="1"/>
    </xf>
    <xf numFmtId="0" fontId="3" fillId="4" borderId="41" xfId="3" applyFont="1" applyFill="1" applyBorder="1" applyAlignment="1" applyProtection="1">
      <alignment horizontal="center" vertical="center"/>
      <protection hidden="1"/>
    </xf>
    <xf numFmtId="0" fontId="3" fillId="4" borderId="45" xfId="3" applyFont="1" applyFill="1" applyBorder="1" applyAlignment="1" applyProtection="1">
      <alignment horizontal="center" vertical="center"/>
      <protection hidden="1"/>
    </xf>
    <xf numFmtId="0" fontId="30" fillId="0" borderId="41" xfId="3" applyFont="1" applyBorder="1" applyAlignment="1" applyProtection="1">
      <alignment horizontal="center" vertical="center"/>
      <protection locked="0"/>
    </xf>
    <xf numFmtId="0" fontId="30" fillId="0" borderId="51" xfId="3" applyFont="1" applyBorder="1" applyAlignment="1" applyProtection="1">
      <alignment horizontal="center" vertical="center"/>
      <protection locked="0"/>
    </xf>
    <xf numFmtId="0" fontId="27" fillId="0" borderId="41" xfId="3" applyFont="1" applyBorder="1" applyAlignment="1" applyProtection="1">
      <alignment horizontal="center" vertical="center"/>
      <protection hidden="1"/>
    </xf>
    <xf numFmtId="0" fontId="3" fillId="4" borderId="35" xfId="3" applyFont="1" applyFill="1" applyBorder="1" applyAlignment="1" applyProtection="1">
      <alignment horizontal="center" vertical="center" wrapText="1"/>
      <protection hidden="1"/>
    </xf>
    <xf numFmtId="0" fontId="3" fillId="4" borderId="28" xfId="3" applyFont="1" applyFill="1" applyBorder="1" applyAlignment="1" applyProtection="1">
      <alignment horizontal="center" vertical="center" wrapText="1"/>
      <protection hidden="1"/>
    </xf>
    <xf numFmtId="0" fontId="9" fillId="4" borderId="36" xfId="3" applyFont="1" applyFill="1" applyBorder="1" applyAlignment="1" applyProtection="1">
      <alignment horizontal="center" vertical="center" wrapText="1"/>
      <protection hidden="1"/>
    </xf>
    <xf numFmtId="0" fontId="9" fillId="4" borderId="32" xfId="3" applyFont="1" applyFill="1" applyBorder="1" applyAlignment="1" applyProtection="1">
      <alignment horizontal="center" vertical="center" wrapText="1"/>
      <protection hidden="1"/>
    </xf>
    <xf numFmtId="0" fontId="3" fillId="4" borderId="37" xfId="3" applyFont="1" applyFill="1" applyBorder="1" applyAlignment="1" applyProtection="1">
      <alignment horizontal="center" vertical="center" wrapText="1"/>
      <protection hidden="1"/>
    </xf>
    <xf numFmtId="0" fontId="28" fillId="4" borderId="38" xfId="3" applyFont="1" applyFill="1" applyBorder="1" applyProtection="1">
      <protection hidden="1"/>
    </xf>
    <xf numFmtId="0" fontId="28" fillId="4" borderId="39" xfId="3" applyFont="1" applyFill="1" applyBorder="1" applyProtection="1">
      <protection hidden="1"/>
    </xf>
    <xf numFmtId="0" fontId="3" fillId="4" borderId="28" xfId="3" applyFont="1" applyFill="1" applyBorder="1" applyProtection="1">
      <protection hidden="1"/>
    </xf>
    <xf numFmtId="0" fontId="3" fillId="4" borderId="40" xfId="3" applyFont="1" applyFill="1" applyBorder="1" applyAlignment="1" applyProtection="1">
      <alignment horizontal="center" vertical="center"/>
      <protection hidden="1"/>
    </xf>
    <xf numFmtId="0" fontId="3" fillId="4" borderId="29" xfId="3" applyFont="1" applyFill="1" applyBorder="1" applyAlignment="1" applyProtection="1">
      <alignment horizontal="center" vertical="center"/>
      <protection hidden="1"/>
    </xf>
    <xf numFmtId="0" fontId="3" fillId="5" borderId="35" xfId="3" applyFont="1" applyFill="1" applyBorder="1" applyAlignment="1" applyProtection="1">
      <alignment horizontal="center" vertical="center" wrapText="1"/>
      <protection hidden="1"/>
    </xf>
    <xf numFmtId="0" fontId="3" fillId="5" borderId="28" xfId="3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4">
    <cellStyle name="Normal 2" xfId="3" xr:uid="{85708A2A-9B6F-42C6-A498-09761563DDC3}"/>
    <cellStyle name="Normalno" xfId="0" builtinId="0"/>
    <cellStyle name="Obično_Lige07" xfId="2" xr:uid="{91D2C888-D58C-47DD-A5D5-E1E825D9430E}"/>
    <cellStyle name="Obično_Zbirna lista ulova 2" xfId="1" xr:uid="{D3687B60-2044-4F25-B2F3-C3A90E48B99C}"/>
  </cellStyles>
  <dxfs count="2">
    <dxf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19050</xdr:rowOff>
    </xdr:from>
    <xdr:to>
      <xdr:col>1</xdr:col>
      <xdr:colOff>952500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51414-CC99-40EF-9C83-85674FA7F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13525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1</xdr:col>
      <xdr:colOff>219075</xdr:colOff>
      <xdr:row>2</xdr:row>
      <xdr:rowOff>76200</xdr:rowOff>
    </xdr:to>
    <xdr:pic macro="[1]!proglasenje">
      <xdr:nvPicPr>
        <xdr:cNvPr id="2" name="Picture 2">
          <a:extLst>
            <a:ext uri="{FF2B5EF4-FFF2-40B4-BE49-F238E27FC236}">
              <a16:creationId xmlns:a16="http://schemas.microsoft.com/office/drawing/2014/main" id="{86CD87E4-5F80-41B1-82F3-6612B667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628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619125</xdr:colOff>
      <xdr:row>4</xdr:row>
      <xdr:rowOff>95250</xdr:rowOff>
    </xdr:to>
    <xdr:pic macro="[1]!zbirniplasmanlige">
      <xdr:nvPicPr>
        <xdr:cNvPr id="2" name="Picture 1">
          <a:extLst>
            <a:ext uri="{FF2B5EF4-FFF2-40B4-BE49-F238E27FC236}">
              <a16:creationId xmlns:a16="http://schemas.microsoft.com/office/drawing/2014/main" id="{12B450E9-FB14-4DB7-988A-C5006D68F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620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438150</xdr:colOff>
      <xdr:row>0</xdr:row>
      <xdr:rowOff>57150</xdr:rowOff>
    </xdr:from>
    <xdr:to>
      <xdr:col>17</xdr:col>
      <xdr:colOff>647700</xdr:colOff>
      <xdr:row>4</xdr:row>
      <xdr:rowOff>171450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F2E3491-D23B-4BA5-85CE-EFFB4498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57150"/>
          <a:ext cx="9525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&#352;aranska%20liga\3.%20kolo%20-%20Copy.xls" TargetMode="External"/><Relationship Id="rId1" Type="http://schemas.openxmlformats.org/officeDocument/2006/relationships/externalLinkPath" Target="3.%20kolo%20-%20Cop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ko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nica"/>
      <sheetName val="Prijavnica COVID 19"/>
      <sheetName val="Prijava i izvlačenje brojeva"/>
      <sheetName val="Startne liste"/>
      <sheetName val="Dnevnik natjecanja"/>
      <sheetName val="Rezultati natjecanja"/>
      <sheetName val="Proglašenje rezultata"/>
      <sheetName val="Obračun ukupnog plasmana lige"/>
      <sheetName val="Zbirni plasman lige"/>
    </sheetNames>
    <definedNames>
      <definedName name="proglasenje"/>
      <definedName name="zbirniplasmanlige"/>
    </definedNames>
    <sheetDataSet>
      <sheetData sheetId="0">
        <row r="2">
          <cell r="F2" t="str">
            <v>3.KOLO KUP SSRDMŽ LOV ŠARANA 2026</v>
          </cell>
        </row>
        <row r="5">
          <cell r="F5" t="str">
            <v>Goričan 19.6-21.6</v>
          </cell>
        </row>
        <row r="9">
          <cell r="F9" t="str">
            <v>Petar Kolarić</v>
          </cell>
        </row>
        <row r="11">
          <cell r="F11" t="str">
            <v>Petar Kolarić</v>
          </cell>
        </row>
        <row r="13">
          <cell r="F13" t="str">
            <v>Petar Kolarić</v>
          </cell>
        </row>
      </sheetData>
      <sheetData sheetId="1"/>
      <sheetData sheetId="2"/>
      <sheetData sheetId="3">
        <row r="1">
          <cell r="H1">
            <v>6</v>
          </cell>
        </row>
        <row r="2">
          <cell r="A2">
            <v>1</v>
          </cell>
          <cell r="C2" t="str">
            <v>Linjak 1 Ivanovec "Interland"</v>
          </cell>
        </row>
        <row r="3">
          <cell r="A3">
            <v>2</v>
          </cell>
          <cell r="C3" t="str">
            <v xml:space="preserve">Ostriž 1 Cirkovljan </v>
          </cell>
        </row>
        <row r="4">
          <cell r="A4">
            <v>3</v>
          </cell>
          <cell r="C4" t="str">
            <v>Smuđ Goričan</v>
          </cell>
        </row>
        <row r="5">
          <cell r="A5">
            <v>4</v>
          </cell>
          <cell r="C5" t="str">
            <v>Linjak 2 Ivanovec</v>
          </cell>
        </row>
        <row r="6">
          <cell r="A6">
            <v>5</v>
          </cell>
          <cell r="C6" t="str">
            <v>Amur Nedelišće</v>
          </cell>
        </row>
        <row r="7">
          <cell r="C7" t="str">
            <v xml:space="preserve">Ostriž 2 Cirkovljan </v>
          </cell>
        </row>
      </sheetData>
      <sheetData sheetId="4"/>
      <sheetData sheetId="5">
        <row r="96">
          <cell r="H96">
            <v>1708.08</v>
          </cell>
        </row>
        <row r="97">
          <cell r="H97">
            <v>236</v>
          </cell>
        </row>
        <row r="98">
          <cell r="H98">
            <v>7.2376271186440677</v>
          </cell>
        </row>
        <row r="99">
          <cell r="H99">
            <v>299.95</v>
          </cell>
          <cell r="K99" t="str">
            <v>Linjak 1 Ivanovec "Interland"</v>
          </cell>
        </row>
      </sheetData>
      <sheetData sheetId="6">
        <row r="5">
          <cell r="B5">
            <v>2</v>
          </cell>
          <cell r="C5" t="str">
            <v>Linjak 1 Ivanovec "Interland"</v>
          </cell>
          <cell r="D5">
            <v>418.00000000000006</v>
          </cell>
          <cell r="E5">
            <v>299.95</v>
          </cell>
        </row>
        <row r="6">
          <cell r="B6">
            <v>5</v>
          </cell>
          <cell r="C6" t="str">
            <v xml:space="preserve">Ostriž 1 Cirkovljan </v>
          </cell>
          <cell r="D6">
            <v>186.15000000000003</v>
          </cell>
          <cell r="E6">
            <v>8.875</v>
          </cell>
        </row>
        <row r="7">
          <cell r="B7">
            <v>3</v>
          </cell>
          <cell r="C7" t="str">
            <v>Smuđ Goričan</v>
          </cell>
          <cell r="D7">
            <v>409.98000000000008</v>
          </cell>
          <cell r="E7">
            <v>291.98</v>
          </cell>
        </row>
        <row r="8">
          <cell r="B8">
            <v>4</v>
          </cell>
          <cell r="C8" t="str">
            <v>Linjak 2 Ivanovec</v>
          </cell>
          <cell r="D8">
            <v>195.22500000000008</v>
          </cell>
          <cell r="E8">
            <v>19.725000000000001</v>
          </cell>
        </row>
        <row r="9">
          <cell r="B9">
            <v>1</v>
          </cell>
          <cell r="C9" t="str">
            <v>Amur Nedelišće</v>
          </cell>
          <cell r="D9">
            <v>498.7249999999998</v>
          </cell>
          <cell r="E9">
            <v>294.60000000000002</v>
          </cell>
        </row>
        <row r="10">
          <cell r="B10">
            <v>7</v>
          </cell>
          <cell r="C10" t="str">
            <v xml:space="preserve">Ostriž 2 Cirkovljan </v>
          </cell>
          <cell r="D10" t="str">
            <v/>
          </cell>
          <cell r="E10" t="str">
            <v/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</row>
        <row r="12"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</sheetData>
      <sheetData sheetId="7"/>
      <sheetData sheetId="8">
        <row r="3">
          <cell r="C3" t="str">
            <v>Cirkovljan 17.4-19.4</v>
          </cell>
          <cell r="F3" t="str">
            <v>Ivanovec 15.-17.5.2026</v>
          </cell>
          <cell r="I3" t="str">
            <v>Goričan 19.6-21.6</v>
          </cell>
        </row>
        <row r="6">
          <cell r="B6" t="str">
            <v>Linjak 1 Ivanovec "Interland"</v>
          </cell>
          <cell r="C6">
            <v>5</v>
          </cell>
          <cell r="D6">
            <v>0</v>
          </cell>
          <cell r="E6">
            <v>0</v>
          </cell>
          <cell r="F6">
            <v>1</v>
          </cell>
          <cell r="G6">
            <v>129.64999999999998</v>
          </cell>
          <cell r="H6">
            <v>10.35</v>
          </cell>
          <cell r="I6">
            <v>2</v>
          </cell>
          <cell r="J6">
            <v>418.00000000000006</v>
          </cell>
          <cell r="K6">
            <v>299.95</v>
          </cell>
          <cell r="O6">
            <v>8</v>
          </cell>
          <cell r="P6">
            <v>547.65000000000009</v>
          </cell>
          <cell r="Q6">
            <v>299.95</v>
          </cell>
          <cell r="R6">
            <v>2</v>
          </cell>
        </row>
        <row r="7">
          <cell r="B7" t="str">
            <v xml:space="preserve">Ostriž 1 Cirkovljan </v>
          </cell>
          <cell r="C7">
            <v>3</v>
          </cell>
          <cell r="D7">
            <v>3.85</v>
          </cell>
          <cell r="E7">
            <v>3.85</v>
          </cell>
          <cell r="F7">
            <v>5</v>
          </cell>
          <cell r="G7">
            <v>17.725000000000001</v>
          </cell>
          <cell r="H7">
            <v>9.5749999999999993</v>
          </cell>
          <cell r="I7">
            <v>5</v>
          </cell>
          <cell r="J7">
            <v>186.15000000000003</v>
          </cell>
          <cell r="K7">
            <v>8.875</v>
          </cell>
          <cell r="O7">
            <v>13</v>
          </cell>
          <cell r="P7">
            <v>207.72500000000002</v>
          </cell>
          <cell r="Q7">
            <v>9.5749999999999993</v>
          </cell>
          <cell r="R7">
            <v>5</v>
          </cell>
        </row>
        <row r="8">
          <cell r="B8" t="str">
            <v>Smuđ Goričan</v>
          </cell>
          <cell r="C8">
            <v>2</v>
          </cell>
          <cell r="D8">
            <v>21.475000000000001</v>
          </cell>
          <cell r="E8">
            <v>14.775</v>
          </cell>
          <cell r="F8">
            <v>4</v>
          </cell>
          <cell r="G8">
            <v>23.325000000000003</v>
          </cell>
          <cell r="H8">
            <v>14.9</v>
          </cell>
          <cell r="I8">
            <v>3</v>
          </cell>
          <cell r="J8">
            <v>409.98000000000008</v>
          </cell>
          <cell r="K8">
            <v>291.98</v>
          </cell>
          <cell r="O8">
            <v>9</v>
          </cell>
          <cell r="P8">
            <v>454.78000000000009</v>
          </cell>
          <cell r="Q8">
            <v>291.98</v>
          </cell>
          <cell r="R8">
            <v>4</v>
          </cell>
        </row>
        <row r="9">
          <cell r="B9" t="str">
            <v>Linjak 2 Ivanovec</v>
          </cell>
          <cell r="C9">
            <v>1</v>
          </cell>
          <cell r="D9">
            <v>52.599999999999994</v>
          </cell>
          <cell r="E9">
            <v>17.649999999999999</v>
          </cell>
          <cell r="F9">
            <v>3</v>
          </cell>
          <cell r="G9">
            <v>43.725000000000001</v>
          </cell>
          <cell r="H9">
            <v>12.925000000000001</v>
          </cell>
          <cell r="I9">
            <v>4</v>
          </cell>
          <cell r="J9">
            <v>195.22500000000008</v>
          </cell>
          <cell r="K9">
            <v>19.725000000000001</v>
          </cell>
          <cell r="O9">
            <v>8</v>
          </cell>
          <cell r="P9">
            <v>291.55000000000007</v>
          </cell>
          <cell r="Q9">
            <v>19.725000000000001</v>
          </cell>
          <cell r="R9">
            <v>3</v>
          </cell>
        </row>
        <row r="10">
          <cell r="B10" t="str">
            <v>Amur Nedelišće</v>
          </cell>
          <cell r="C10">
            <v>5</v>
          </cell>
          <cell r="D10">
            <v>0</v>
          </cell>
          <cell r="E10">
            <v>0</v>
          </cell>
          <cell r="F10">
            <v>2</v>
          </cell>
          <cell r="G10">
            <v>101.25</v>
          </cell>
          <cell r="H10">
            <v>15.15</v>
          </cell>
          <cell r="I10">
            <v>1</v>
          </cell>
          <cell r="J10">
            <v>498.7249999999998</v>
          </cell>
          <cell r="K10">
            <v>294.60000000000002</v>
          </cell>
          <cell r="O10">
            <v>8</v>
          </cell>
          <cell r="P10">
            <v>599.9749999999998</v>
          </cell>
          <cell r="Q10">
            <v>294.60000000000002</v>
          </cell>
          <cell r="R10">
            <v>1</v>
          </cell>
        </row>
        <row r="11">
          <cell r="B11" t="str">
            <v xml:space="preserve">Ostriž 2 Cirkovljan </v>
          </cell>
          <cell r="C11">
            <v>5</v>
          </cell>
          <cell r="D11">
            <v>0</v>
          </cell>
          <cell r="E11">
            <v>0</v>
          </cell>
          <cell r="F11">
            <v>6</v>
          </cell>
          <cell r="G11">
            <v>2.95</v>
          </cell>
          <cell r="H11">
            <v>2.95</v>
          </cell>
          <cell r="I11">
            <v>7</v>
          </cell>
          <cell r="J11" t="str">
            <v/>
          </cell>
          <cell r="K11" t="str">
            <v/>
          </cell>
          <cell r="O11">
            <v>18</v>
          </cell>
          <cell r="P11">
            <v>2.95</v>
          </cell>
          <cell r="Q11">
            <v>2.95</v>
          </cell>
          <cell r="R11">
            <v>6</v>
          </cell>
        </row>
        <row r="12"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Prijavnica COVID 19"/>
      <sheetName val="Prijava i izvlačenje brojeva"/>
      <sheetName val="Startne liste"/>
      <sheetName val="Dnevnik natjecanja"/>
      <sheetName val="Rezultati natjecanja"/>
      <sheetName val="Proglašenje rezultata"/>
      <sheetName val="Obračun ukupnog plasmana lige"/>
      <sheetName val="Zbirni plasman lige"/>
    </sheetNames>
    <sheetDataSet>
      <sheetData sheetId="0">
        <row r="5">
          <cell r="F5" t="str">
            <v>Cirkovljan 17.4-19.4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Amur Nedelišće</v>
          </cell>
        </row>
      </sheetData>
      <sheetData sheetId="9">
        <row r="4">
          <cell r="A4" t="str">
            <v>PRVENSTVO HRVATSKE - I. LIGA 2022.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0DA28-E44C-437D-A8E0-0160C1856BCA}">
  <sheetPr codeName="Sheet6">
    <tabColor rgb="FFFF0000"/>
  </sheetPr>
  <dimension ref="A1:AU4187"/>
  <sheetViews>
    <sheetView showGridLines="0" showRowColHeaders="0" zoomScale="71" zoomScaleNormal="71" workbookViewId="0">
      <selection activeCell="AB21" sqref="AB21"/>
    </sheetView>
  </sheetViews>
  <sheetFormatPr defaultRowHeight="12.75" x14ac:dyDescent="0.2"/>
  <cols>
    <col min="1" max="1" width="8.140625" style="50" customWidth="1"/>
    <col min="2" max="2" width="18.5703125" style="61" customWidth="1"/>
    <col min="3" max="32" width="6.7109375" style="50" customWidth="1"/>
    <col min="33" max="34" width="12.28515625" style="50" customWidth="1"/>
    <col min="35" max="36" width="10.28515625" style="50" customWidth="1"/>
    <col min="37" max="37" width="13.7109375" style="50" customWidth="1"/>
    <col min="38" max="39" width="13.7109375" style="50" hidden="1" customWidth="1"/>
    <col min="40" max="40" width="9.140625" style="50" hidden="1" customWidth="1"/>
    <col min="41" max="41" width="10.7109375" style="55" hidden="1" customWidth="1"/>
    <col min="42" max="42" width="15.85546875" style="50" hidden="1" customWidth="1"/>
    <col min="43" max="43" width="14.7109375" style="56" hidden="1" customWidth="1"/>
    <col min="44" max="45" width="10.7109375" style="50" hidden="1" customWidth="1"/>
    <col min="46" max="46" width="17.42578125" style="57" hidden="1" customWidth="1"/>
    <col min="47" max="47" width="9.140625" style="50" hidden="1" customWidth="1"/>
    <col min="48" max="256" width="9.140625" style="50"/>
    <col min="257" max="257" width="8.140625" style="50" customWidth="1"/>
    <col min="258" max="258" width="18.5703125" style="50" customWidth="1"/>
    <col min="259" max="288" width="6.7109375" style="50" customWidth="1"/>
    <col min="289" max="290" width="12.28515625" style="50" customWidth="1"/>
    <col min="291" max="292" width="10.28515625" style="50" customWidth="1"/>
    <col min="293" max="293" width="13.7109375" style="50" customWidth="1"/>
    <col min="294" max="303" width="0" style="50" hidden="1" customWidth="1"/>
    <col min="304" max="512" width="9.140625" style="50"/>
    <col min="513" max="513" width="8.140625" style="50" customWidth="1"/>
    <col min="514" max="514" width="18.5703125" style="50" customWidth="1"/>
    <col min="515" max="544" width="6.7109375" style="50" customWidth="1"/>
    <col min="545" max="546" width="12.28515625" style="50" customWidth="1"/>
    <col min="547" max="548" width="10.28515625" style="50" customWidth="1"/>
    <col min="549" max="549" width="13.7109375" style="50" customWidth="1"/>
    <col min="550" max="559" width="0" style="50" hidden="1" customWidth="1"/>
    <col min="560" max="768" width="9.140625" style="50"/>
    <col min="769" max="769" width="8.140625" style="50" customWidth="1"/>
    <col min="770" max="770" width="18.5703125" style="50" customWidth="1"/>
    <col min="771" max="800" width="6.7109375" style="50" customWidth="1"/>
    <col min="801" max="802" width="12.28515625" style="50" customWidth="1"/>
    <col min="803" max="804" width="10.28515625" style="50" customWidth="1"/>
    <col min="805" max="805" width="13.7109375" style="50" customWidth="1"/>
    <col min="806" max="815" width="0" style="50" hidden="1" customWidth="1"/>
    <col min="816" max="1024" width="9.140625" style="50"/>
    <col min="1025" max="1025" width="8.140625" style="50" customWidth="1"/>
    <col min="1026" max="1026" width="18.5703125" style="50" customWidth="1"/>
    <col min="1027" max="1056" width="6.7109375" style="50" customWidth="1"/>
    <col min="1057" max="1058" width="12.28515625" style="50" customWidth="1"/>
    <col min="1059" max="1060" width="10.28515625" style="50" customWidth="1"/>
    <col min="1061" max="1061" width="13.7109375" style="50" customWidth="1"/>
    <col min="1062" max="1071" width="0" style="50" hidden="1" customWidth="1"/>
    <col min="1072" max="1280" width="9.140625" style="50"/>
    <col min="1281" max="1281" width="8.140625" style="50" customWidth="1"/>
    <col min="1282" max="1282" width="18.5703125" style="50" customWidth="1"/>
    <col min="1283" max="1312" width="6.7109375" style="50" customWidth="1"/>
    <col min="1313" max="1314" width="12.28515625" style="50" customWidth="1"/>
    <col min="1315" max="1316" width="10.28515625" style="50" customWidth="1"/>
    <col min="1317" max="1317" width="13.7109375" style="50" customWidth="1"/>
    <col min="1318" max="1327" width="0" style="50" hidden="1" customWidth="1"/>
    <col min="1328" max="1536" width="9.140625" style="50"/>
    <col min="1537" max="1537" width="8.140625" style="50" customWidth="1"/>
    <col min="1538" max="1538" width="18.5703125" style="50" customWidth="1"/>
    <col min="1539" max="1568" width="6.7109375" style="50" customWidth="1"/>
    <col min="1569" max="1570" width="12.28515625" style="50" customWidth="1"/>
    <col min="1571" max="1572" width="10.28515625" style="50" customWidth="1"/>
    <col min="1573" max="1573" width="13.7109375" style="50" customWidth="1"/>
    <col min="1574" max="1583" width="0" style="50" hidden="1" customWidth="1"/>
    <col min="1584" max="1792" width="9.140625" style="50"/>
    <col min="1793" max="1793" width="8.140625" style="50" customWidth="1"/>
    <col min="1794" max="1794" width="18.5703125" style="50" customWidth="1"/>
    <col min="1795" max="1824" width="6.7109375" style="50" customWidth="1"/>
    <col min="1825" max="1826" width="12.28515625" style="50" customWidth="1"/>
    <col min="1827" max="1828" width="10.28515625" style="50" customWidth="1"/>
    <col min="1829" max="1829" width="13.7109375" style="50" customWidth="1"/>
    <col min="1830" max="1839" width="0" style="50" hidden="1" customWidth="1"/>
    <col min="1840" max="2048" width="9.140625" style="50"/>
    <col min="2049" max="2049" width="8.140625" style="50" customWidth="1"/>
    <col min="2050" max="2050" width="18.5703125" style="50" customWidth="1"/>
    <col min="2051" max="2080" width="6.7109375" style="50" customWidth="1"/>
    <col min="2081" max="2082" width="12.28515625" style="50" customWidth="1"/>
    <col min="2083" max="2084" width="10.28515625" style="50" customWidth="1"/>
    <col min="2085" max="2085" width="13.7109375" style="50" customWidth="1"/>
    <col min="2086" max="2095" width="0" style="50" hidden="1" customWidth="1"/>
    <col min="2096" max="2304" width="9.140625" style="50"/>
    <col min="2305" max="2305" width="8.140625" style="50" customWidth="1"/>
    <col min="2306" max="2306" width="18.5703125" style="50" customWidth="1"/>
    <col min="2307" max="2336" width="6.7109375" style="50" customWidth="1"/>
    <col min="2337" max="2338" width="12.28515625" style="50" customWidth="1"/>
    <col min="2339" max="2340" width="10.28515625" style="50" customWidth="1"/>
    <col min="2341" max="2341" width="13.7109375" style="50" customWidth="1"/>
    <col min="2342" max="2351" width="0" style="50" hidden="1" customWidth="1"/>
    <col min="2352" max="2560" width="9.140625" style="50"/>
    <col min="2561" max="2561" width="8.140625" style="50" customWidth="1"/>
    <col min="2562" max="2562" width="18.5703125" style="50" customWidth="1"/>
    <col min="2563" max="2592" width="6.7109375" style="50" customWidth="1"/>
    <col min="2593" max="2594" width="12.28515625" style="50" customWidth="1"/>
    <col min="2595" max="2596" width="10.28515625" style="50" customWidth="1"/>
    <col min="2597" max="2597" width="13.7109375" style="50" customWidth="1"/>
    <col min="2598" max="2607" width="0" style="50" hidden="1" customWidth="1"/>
    <col min="2608" max="2816" width="9.140625" style="50"/>
    <col min="2817" max="2817" width="8.140625" style="50" customWidth="1"/>
    <col min="2818" max="2818" width="18.5703125" style="50" customWidth="1"/>
    <col min="2819" max="2848" width="6.7109375" style="50" customWidth="1"/>
    <col min="2849" max="2850" width="12.28515625" style="50" customWidth="1"/>
    <col min="2851" max="2852" width="10.28515625" style="50" customWidth="1"/>
    <col min="2853" max="2853" width="13.7109375" style="50" customWidth="1"/>
    <col min="2854" max="2863" width="0" style="50" hidden="1" customWidth="1"/>
    <col min="2864" max="3072" width="9.140625" style="50"/>
    <col min="3073" max="3073" width="8.140625" style="50" customWidth="1"/>
    <col min="3074" max="3074" width="18.5703125" style="50" customWidth="1"/>
    <col min="3075" max="3104" width="6.7109375" style="50" customWidth="1"/>
    <col min="3105" max="3106" width="12.28515625" style="50" customWidth="1"/>
    <col min="3107" max="3108" width="10.28515625" style="50" customWidth="1"/>
    <col min="3109" max="3109" width="13.7109375" style="50" customWidth="1"/>
    <col min="3110" max="3119" width="0" style="50" hidden="1" customWidth="1"/>
    <col min="3120" max="3328" width="9.140625" style="50"/>
    <col min="3329" max="3329" width="8.140625" style="50" customWidth="1"/>
    <col min="3330" max="3330" width="18.5703125" style="50" customWidth="1"/>
    <col min="3331" max="3360" width="6.7109375" style="50" customWidth="1"/>
    <col min="3361" max="3362" width="12.28515625" style="50" customWidth="1"/>
    <col min="3363" max="3364" width="10.28515625" style="50" customWidth="1"/>
    <col min="3365" max="3365" width="13.7109375" style="50" customWidth="1"/>
    <col min="3366" max="3375" width="0" style="50" hidden="1" customWidth="1"/>
    <col min="3376" max="3584" width="9.140625" style="50"/>
    <col min="3585" max="3585" width="8.140625" style="50" customWidth="1"/>
    <col min="3586" max="3586" width="18.5703125" style="50" customWidth="1"/>
    <col min="3587" max="3616" width="6.7109375" style="50" customWidth="1"/>
    <col min="3617" max="3618" width="12.28515625" style="50" customWidth="1"/>
    <col min="3619" max="3620" width="10.28515625" style="50" customWidth="1"/>
    <col min="3621" max="3621" width="13.7109375" style="50" customWidth="1"/>
    <col min="3622" max="3631" width="0" style="50" hidden="1" customWidth="1"/>
    <col min="3632" max="3840" width="9.140625" style="50"/>
    <col min="3841" max="3841" width="8.140625" style="50" customWidth="1"/>
    <col min="3842" max="3842" width="18.5703125" style="50" customWidth="1"/>
    <col min="3843" max="3872" width="6.7109375" style="50" customWidth="1"/>
    <col min="3873" max="3874" width="12.28515625" style="50" customWidth="1"/>
    <col min="3875" max="3876" width="10.28515625" style="50" customWidth="1"/>
    <col min="3877" max="3877" width="13.7109375" style="50" customWidth="1"/>
    <col min="3878" max="3887" width="0" style="50" hidden="1" customWidth="1"/>
    <col min="3888" max="4096" width="9.140625" style="50"/>
    <col min="4097" max="4097" width="8.140625" style="50" customWidth="1"/>
    <col min="4098" max="4098" width="18.5703125" style="50" customWidth="1"/>
    <col min="4099" max="4128" width="6.7109375" style="50" customWidth="1"/>
    <col min="4129" max="4130" width="12.28515625" style="50" customWidth="1"/>
    <col min="4131" max="4132" width="10.28515625" style="50" customWidth="1"/>
    <col min="4133" max="4133" width="13.7109375" style="50" customWidth="1"/>
    <col min="4134" max="4143" width="0" style="50" hidden="1" customWidth="1"/>
    <col min="4144" max="4352" width="9.140625" style="50"/>
    <col min="4353" max="4353" width="8.140625" style="50" customWidth="1"/>
    <col min="4354" max="4354" width="18.5703125" style="50" customWidth="1"/>
    <col min="4355" max="4384" width="6.7109375" style="50" customWidth="1"/>
    <col min="4385" max="4386" width="12.28515625" style="50" customWidth="1"/>
    <col min="4387" max="4388" width="10.28515625" style="50" customWidth="1"/>
    <col min="4389" max="4389" width="13.7109375" style="50" customWidth="1"/>
    <col min="4390" max="4399" width="0" style="50" hidden="1" customWidth="1"/>
    <col min="4400" max="4608" width="9.140625" style="50"/>
    <col min="4609" max="4609" width="8.140625" style="50" customWidth="1"/>
    <col min="4610" max="4610" width="18.5703125" style="50" customWidth="1"/>
    <col min="4611" max="4640" width="6.7109375" style="50" customWidth="1"/>
    <col min="4641" max="4642" width="12.28515625" style="50" customWidth="1"/>
    <col min="4643" max="4644" width="10.28515625" style="50" customWidth="1"/>
    <col min="4645" max="4645" width="13.7109375" style="50" customWidth="1"/>
    <col min="4646" max="4655" width="0" style="50" hidden="1" customWidth="1"/>
    <col min="4656" max="4864" width="9.140625" style="50"/>
    <col min="4865" max="4865" width="8.140625" style="50" customWidth="1"/>
    <col min="4866" max="4866" width="18.5703125" style="50" customWidth="1"/>
    <col min="4867" max="4896" width="6.7109375" style="50" customWidth="1"/>
    <col min="4897" max="4898" width="12.28515625" style="50" customWidth="1"/>
    <col min="4899" max="4900" width="10.28515625" style="50" customWidth="1"/>
    <col min="4901" max="4901" width="13.7109375" style="50" customWidth="1"/>
    <col min="4902" max="4911" width="0" style="50" hidden="1" customWidth="1"/>
    <col min="4912" max="5120" width="9.140625" style="50"/>
    <col min="5121" max="5121" width="8.140625" style="50" customWidth="1"/>
    <col min="5122" max="5122" width="18.5703125" style="50" customWidth="1"/>
    <col min="5123" max="5152" width="6.7109375" style="50" customWidth="1"/>
    <col min="5153" max="5154" width="12.28515625" style="50" customWidth="1"/>
    <col min="5155" max="5156" width="10.28515625" style="50" customWidth="1"/>
    <col min="5157" max="5157" width="13.7109375" style="50" customWidth="1"/>
    <col min="5158" max="5167" width="0" style="50" hidden="1" customWidth="1"/>
    <col min="5168" max="5376" width="9.140625" style="50"/>
    <col min="5377" max="5377" width="8.140625" style="50" customWidth="1"/>
    <col min="5378" max="5378" width="18.5703125" style="50" customWidth="1"/>
    <col min="5379" max="5408" width="6.7109375" style="50" customWidth="1"/>
    <col min="5409" max="5410" width="12.28515625" style="50" customWidth="1"/>
    <col min="5411" max="5412" width="10.28515625" style="50" customWidth="1"/>
    <col min="5413" max="5413" width="13.7109375" style="50" customWidth="1"/>
    <col min="5414" max="5423" width="0" style="50" hidden="1" customWidth="1"/>
    <col min="5424" max="5632" width="9.140625" style="50"/>
    <col min="5633" max="5633" width="8.140625" style="50" customWidth="1"/>
    <col min="5634" max="5634" width="18.5703125" style="50" customWidth="1"/>
    <col min="5635" max="5664" width="6.7109375" style="50" customWidth="1"/>
    <col min="5665" max="5666" width="12.28515625" style="50" customWidth="1"/>
    <col min="5667" max="5668" width="10.28515625" style="50" customWidth="1"/>
    <col min="5669" max="5669" width="13.7109375" style="50" customWidth="1"/>
    <col min="5670" max="5679" width="0" style="50" hidden="1" customWidth="1"/>
    <col min="5680" max="5888" width="9.140625" style="50"/>
    <col min="5889" max="5889" width="8.140625" style="50" customWidth="1"/>
    <col min="5890" max="5890" width="18.5703125" style="50" customWidth="1"/>
    <col min="5891" max="5920" width="6.7109375" style="50" customWidth="1"/>
    <col min="5921" max="5922" width="12.28515625" style="50" customWidth="1"/>
    <col min="5923" max="5924" width="10.28515625" style="50" customWidth="1"/>
    <col min="5925" max="5925" width="13.7109375" style="50" customWidth="1"/>
    <col min="5926" max="5935" width="0" style="50" hidden="1" customWidth="1"/>
    <col min="5936" max="6144" width="9.140625" style="50"/>
    <col min="6145" max="6145" width="8.140625" style="50" customWidth="1"/>
    <col min="6146" max="6146" width="18.5703125" style="50" customWidth="1"/>
    <col min="6147" max="6176" width="6.7109375" style="50" customWidth="1"/>
    <col min="6177" max="6178" width="12.28515625" style="50" customWidth="1"/>
    <col min="6179" max="6180" width="10.28515625" style="50" customWidth="1"/>
    <col min="6181" max="6181" width="13.7109375" style="50" customWidth="1"/>
    <col min="6182" max="6191" width="0" style="50" hidden="1" customWidth="1"/>
    <col min="6192" max="6400" width="9.140625" style="50"/>
    <col min="6401" max="6401" width="8.140625" style="50" customWidth="1"/>
    <col min="6402" max="6402" width="18.5703125" style="50" customWidth="1"/>
    <col min="6403" max="6432" width="6.7109375" style="50" customWidth="1"/>
    <col min="6433" max="6434" width="12.28515625" style="50" customWidth="1"/>
    <col min="6435" max="6436" width="10.28515625" style="50" customWidth="1"/>
    <col min="6437" max="6437" width="13.7109375" style="50" customWidth="1"/>
    <col min="6438" max="6447" width="0" style="50" hidden="1" customWidth="1"/>
    <col min="6448" max="6656" width="9.140625" style="50"/>
    <col min="6657" max="6657" width="8.140625" style="50" customWidth="1"/>
    <col min="6658" max="6658" width="18.5703125" style="50" customWidth="1"/>
    <col min="6659" max="6688" width="6.7109375" style="50" customWidth="1"/>
    <col min="6689" max="6690" width="12.28515625" style="50" customWidth="1"/>
    <col min="6691" max="6692" width="10.28515625" style="50" customWidth="1"/>
    <col min="6693" max="6693" width="13.7109375" style="50" customWidth="1"/>
    <col min="6694" max="6703" width="0" style="50" hidden="1" customWidth="1"/>
    <col min="6704" max="6912" width="9.140625" style="50"/>
    <col min="6913" max="6913" width="8.140625" style="50" customWidth="1"/>
    <col min="6914" max="6914" width="18.5703125" style="50" customWidth="1"/>
    <col min="6915" max="6944" width="6.7109375" style="50" customWidth="1"/>
    <col min="6945" max="6946" width="12.28515625" style="50" customWidth="1"/>
    <col min="6947" max="6948" width="10.28515625" style="50" customWidth="1"/>
    <col min="6949" max="6949" width="13.7109375" style="50" customWidth="1"/>
    <col min="6950" max="6959" width="0" style="50" hidden="1" customWidth="1"/>
    <col min="6960" max="7168" width="9.140625" style="50"/>
    <col min="7169" max="7169" width="8.140625" style="50" customWidth="1"/>
    <col min="7170" max="7170" width="18.5703125" style="50" customWidth="1"/>
    <col min="7171" max="7200" width="6.7109375" style="50" customWidth="1"/>
    <col min="7201" max="7202" width="12.28515625" style="50" customWidth="1"/>
    <col min="7203" max="7204" width="10.28515625" style="50" customWidth="1"/>
    <col min="7205" max="7205" width="13.7109375" style="50" customWidth="1"/>
    <col min="7206" max="7215" width="0" style="50" hidden="1" customWidth="1"/>
    <col min="7216" max="7424" width="9.140625" style="50"/>
    <col min="7425" max="7425" width="8.140625" style="50" customWidth="1"/>
    <col min="7426" max="7426" width="18.5703125" style="50" customWidth="1"/>
    <col min="7427" max="7456" width="6.7109375" style="50" customWidth="1"/>
    <col min="7457" max="7458" width="12.28515625" style="50" customWidth="1"/>
    <col min="7459" max="7460" width="10.28515625" style="50" customWidth="1"/>
    <col min="7461" max="7461" width="13.7109375" style="50" customWidth="1"/>
    <col min="7462" max="7471" width="0" style="50" hidden="1" customWidth="1"/>
    <col min="7472" max="7680" width="9.140625" style="50"/>
    <col min="7681" max="7681" width="8.140625" style="50" customWidth="1"/>
    <col min="7682" max="7682" width="18.5703125" style="50" customWidth="1"/>
    <col min="7683" max="7712" width="6.7109375" style="50" customWidth="1"/>
    <col min="7713" max="7714" width="12.28515625" style="50" customWidth="1"/>
    <col min="7715" max="7716" width="10.28515625" style="50" customWidth="1"/>
    <col min="7717" max="7717" width="13.7109375" style="50" customWidth="1"/>
    <col min="7718" max="7727" width="0" style="50" hidden="1" customWidth="1"/>
    <col min="7728" max="7936" width="9.140625" style="50"/>
    <col min="7937" max="7937" width="8.140625" style="50" customWidth="1"/>
    <col min="7938" max="7938" width="18.5703125" style="50" customWidth="1"/>
    <col min="7939" max="7968" width="6.7109375" style="50" customWidth="1"/>
    <col min="7969" max="7970" width="12.28515625" style="50" customWidth="1"/>
    <col min="7971" max="7972" width="10.28515625" style="50" customWidth="1"/>
    <col min="7973" max="7973" width="13.7109375" style="50" customWidth="1"/>
    <col min="7974" max="7983" width="0" style="50" hidden="1" customWidth="1"/>
    <col min="7984" max="8192" width="9.140625" style="50"/>
    <col min="8193" max="8193" width="8.140625" style="50" customWidth="1"/>
    <col min="8194" max="8194" width="18.5703125" style="50" customWidth="1"/>
    <col min="8195" max="8224" width="6.7109375" style="50" customWidth="1"/>
    <col min="8225" max="8226" width="12.28515625" style="50" customWidth="1"/>
    <col min="8227" max="8228" width="10.28515625" style="50" customWidth="1"/>
    <col min="8229" max="8229" width="13.7109375" style="50" customWidth="1"/>
    <col min="8230" max="8239" width="0" style="50" hidden="1" customWidth="1"/>
    <col min="8240" max="8448" width="9.140625" style="50"/>
    <col min="8449" max="8449" width="8.140625" style="50" customWidth="1"/>
    <col min="8450" max="8450" width="18.5703125" style="50" customWidth="1"/>
    <col min="8451" max="8480" width="6.7109375" style="50" customWidth="1"/>
    <col min="8481" max="8482" width="12.28515625" style="50" customWidth="1"/>
    <col min="8483" max="8484" width="10.28515625" style="50" customWidth="1"/>
    <col min="8485" max="8485" width="13.7109375" style="50" customWidth="1"/>
    <col min="8486" max="8495" width="0" style="50" hidden="1" customWidth="1"/>
    <col min="8496" max="8704" width="9.140625" style="50"/>
    <col min="8705" max="8705" width="8.140625" style="50" customWidth="1"/>
    <col min="8706" max="8706" width="18.5703125" style="50" customWidth="1"/>
    <col min="8707" max="8736" width="6.7109375" style="50" customWidth="1"/>
    <col min="8737" max="8738" width="12.28515625" style="50" customWidth="1"/>
    <col min="8739" max="8740" width="10.28515625" style="50" customWidth="1"/>
    <col min="8741" max="8741" width="13.7109375" style="50" customWidth="1"/>
    <col min="8742" max="8751" width="0" style="50" hidden="1" customWidth="1"/>
    <col min="8752" max="8960" width="9.140625" style="50"/>
    <col min="8961" max="8961" width="8.140625" style="50" customWidth="1"/>
    <col min="8962" max="8962" width="18.5703125" style="50" customWidth="1"/>
    <col min="8963" max="8992" width="6.7109375" style="50" customWidth="1"/>
    <col min="8993" max="8994" width="12.28515625" style="50" customWidth="1"/>
    <col min="8995" max="8996" width="10.28515625" style="50" customWidth="1"/>
    <col min="8997" max="8997" width="13.7109375" style="50" customWidth="1"/>
    <col min="8998" max="9007" width="0" style="50" hidden="1" customWidth="1"/>
    <col min="9008" max="9216" width="9.140625" style="50"/>
    <col min="9217" max="9217" width="8.140625" style="50" customWidth="1"/>
    <col min="9218" max="9218" width="18.5703125" style="50" customWidth="1"/>
    <col min="9219" max="9248" width="6.7109375" style="50" customWidth="1"/>
    <col min="9249" max="9250" width="12.28515625" style="50" customWidth="1"/>
    <col min="9251" max="9252" width="10.28515625" style="50" customWidth="1"/>
    <col min="9253" max="9253" width="13.7109375" style="50" customWidth="1"/>
    <col min="9254" max="9263" width="0" style="50" hidden="1" customWidth="1"/>
    <col min="9264" max="9472" width="9.140625" style="50"/>
    <col min="9473" max="9473" width="8.140625" style="50" customWidth="1"/>
    <col min="9474" max="9474" width="18.5703125" style="50" customWidth="1"/>
    <col min="9475" max="9504" width="6.7109375" style="50" customWidth="1"/>
    <col min="9505" max="9506" width="12.28515625" style="50" customWidth="1"/>
    <col min="9507" max="9508" width="10.28515625" style="50" customWidth="1"/>
    <col min="9509" max="9509" width="13.7109375" style="50" customWidth="1"/>
    <col min="9510" max="9519" width="0" style="50" hidden="1" customWidth="1"/>
    <col min="9520" max="9728" width="9.140625" style="50"/>
    <col min="9729" max="9729" width="8.140625" style="50" customWidth="1"/>
    <col min="9730" max="9730" width="18.5703125" style="50" customWidth="1"/>
    <col min="9731" max="9760" width="6.7109375" style="50" customWidth="1"/>
    <col min="9761" max="9762" width="12.28515625" style="50" customWidth="1"/>
    <col min="9763" max="9764" width="10.28515625" style="50" customWidth="1"/>
    <col min="9765" max="9765" width="13.7109375" style="50" customWidth="1"/>
    <col min="9766" max="9775" width="0" style="50" hidden="1" customWidth="1"/>
    <col min="9776" max="9984" width="9.140625" style="50"/>
    <col min="9985" max="9985" width="8.140625" style="50" customWidth="1"/>
    <col min="9986" max="9986" width="18.5703125" style="50" customWidth="1"/>
    <col min="9987" max="10016" width="6.7109375" style="50" customWidth="1"/>
    <col min="10017" max="10018" width="12.28515625" style="50" customWidth="1"/>
    <col min="10019" max="10020" width="10.28515625" style="50" customWidth="1"/>
    <col min="10021" max="10021" width="13.7109375" style="50" customWidth="1"/>
    <col min="10022" max="10031" width="0" style="50" hidden="1" customWidth="1"/>
    <col min="10032" max="10240" width="9.140625" style="50"/>
    <col min="10241" max="10241" width="8.140625" style="50" customWidth="1"/>
    <col min="10242" max="10242" width="18.5703125" style="50" customWidth="1"/>
    <col min="10243" max="10272" width="6.7109375" style="50" customWidth="1"/>
    <col min="10273" max="10274" width="12.28515625" style="50" customWidth="1"/>
    <col min="10275" max="10276" width="10.28515625" style="50" customWidth="1"/>
    <col min="10277" max="10277" width="13.7109375" style="50" customWidth="1"/>
    <col min="10278" max="10287" width="0" style="50" hidden="1" customWidth="1"/>
    <col min="10288" max="10496" width="9.140625" style="50"/>
    <col min="10497" max="10497" width="8.140625" style="50" customWidth="1"/>
    <col min="10498" max="10498" width="18.5703125" style="50" customWidth="1"/>
    <col min="10499" max="10528" width="6.7109375" style="50" customWidth="1"/>
    <col min="10529" max="10530" width="12.28515625" style="50" customWidth="1"/>
    <col min="10531" max="10532" width="10.28515625" style="50" customWidth="1"/>
    <col min="10533" max="10533" width="13.7109375" style="50" customWidth="1"/>
    <col min="10534" max="10543" width="0" style="50" hidden="1" customWidth="1"/>
    <col min="10544" max="10752" width="9.140625" style="50"/>
    <col min="10753" max="10753" width="8.140625" style="50" customWidth="1"/>
    <col min="10754" max="10754" width="18.5703125" style="50" customWidth="1"/>
    <col min="10755" max="10784" width="6.7109375" style="50" customWidth="1"/>
    <col min="10785" max="10786" width="12.28515625" style="50" customWidth="1"/>
    <col min="10787" max="10788" width="10.28515625" style="50" customWidth="1"/>
    <col min="10789" max="10789" width="13.7109375" style="50" customWidth="1"/>
    <col min="10790" max="10799" width="0" style="50" hidden="1" customWidth="1"/>
    <col min="10800" max="11008" width="9.140625" style="50"/>
    <col min="11009" max="11009" width="8.140625" style="50" customWidth="1"/>
    <col min="11010" max="11010" width="18.5703125" style="50" customWidth="1"/>
    <col min="11011" max="11040" width="6.7109375" style="50" customWidth="1"/>
    <col min="11041" max="11042" width="12.28515625" style="50" customWidth="1"/>
    <col min="11043" max="11044" width="10.28515625" style="50" customWidth="1"/>
    <col min="11045" max="11045" width="13.7109375" style="50" customWidth="1"/>
    <col min="11046" max="11055" width="0" style="50" hidden="1" customWidth="1"/>
    <col min="11056" max="11264" width="9.140625" style="50"/>
    <col min="11265" max="11265" width="8.140625" style="50" customWidth="1"/>
    <col min="11266" max="11266" width="18.5703125" style="50" customWidth="1"/>
    <col min="11267" max="11296" width="6.7109375" style="50" customWidth="1"/>
    <col min="11297" max="11298" width="12.28515625" style="50" customWidth="1"/>
    <col min="11299" max="11300" width="10.28515625" style="50" customWidth="1"/>
    <col min="11301" max="11301" width="13.7109375" style="50" customWidth="1"/>
    <col min="11302" max="11311" width="0" style="50" hidden="1" customWidth="1"/>
    <col min="11312" max="11520" width="9.140625" style="50"/>
    <col min="11521" max="11521" width="8.140625" style="50" customWidth="1"/>
    <col min="11522" max="11522" width="18.5703125" style="50" customWidth="1"/>
    <col min="11523" max="11552" width="6.7109375" style="50" customWidth="1"/>
    <col min="11553" max="11554" width="12.28515625" style="50" customWidth="1"/>
    <col min="11555" max="11556" width="10.28515625" style="50" customWidth="1"/>
    <col min="11557" max="11557" width="13.7109375" style="50" customWidth="1"/>
    <col min="11558" max="11567" width="0" style="50" hidden="1" customWidth="1"/>
    <col min="11568" max="11776" width="9.140625" style="50"/>
    <col min="11777" max="11777" width="8.140625" style="50" customWidth="1"/>
    <col min="11778" max="11778" width="18.5703125" style="50" customWidth="1"/>
    <col min="11779" max="11808" width="6.7109375" style="50" customWidth="1"/>
    <col min="11809" max="11810" width="12.28515625" style="50" customWidth="1"/>
    <col min="11811" max="11812" width="10.28515625" style="50" customWidth="1"/>
    <col min="11813" max="11813" width="13.7109375" style="50" customWidth="1"/>
    <col min="11814" max="11823" width="0" style="50" hidden="1" customWidth="1"/>
    <col min="11824" max="12032" width="9.140625" style="50"/>
    <col min="12033" max="12033" width="8.140625" style="50" customWidth="1"/>
    <col min="12034" max="12034" width="18.5703125" style="50" customWidth="1"/>
    <col min="12035" max="12064" width="6.7109375" style="50" customWidth="1"/>
    <col min="12065" max="12066" width="12.28515625" style="50" customWidth="1"/>
    <col min="12067" max="12068" width="10.28515625" style="50" customWidth="1"/>
    <col min="12069" max="12069" width="13.7109375" style="50" customWidth="1"/>
    <col min="12070" max="12079" width="0" style="50" hidden="1" customWidth="1"/>
    <col min="12080" max="12288" width="9.140625" style="50"/>
    <col min="12289" max="12289" width="8.140625" style="50" customWidth="1"/>
    <col min="12290" max="12290" width="18.5703125" style="50" customWidth="1"/>
    <col min="12291" max="12320" width="6.7109375" style="50" customWidth="1"/>
    <col min="12321" max="12322" width="12.28515625" style="50" customWidth="1"/>
    <col min="12323" max="12324" width="10.28515625" style="50" customWidth="1"/>
    <col min="12325" max="12325" width="13.7109375" style="50" customWidth="1"/>
    <col min="12326" max="12335" width="0" style="50" hidden="1" customWidth="1"/>
    <col min="12336" max="12544" width="9.140625" style="50"/>
    <col min="12545" max="12545" width="8.140625" style="50" customWidth="1"/>
    <col min="12546" max="12546" width="18.5703125" style="50" customWidth="1"/>
    <col min="12547" max="12576" width="6.7109375" style="50" customWidth="1"/>
    <col min="12577" max="12578" width="12.28515625" style="50" customWidth="1"/>
    <col min="12579" max="12580" width="10.28515625" style="50" customWidth="1"/>
    <col min="12581" max="12581" width="13.7109375" style="50" customWidth="1"/>
    <col min="12582" max="12591" width="0" style="50" hidden="1" customWidth="1"/>
    <col min="12592" max="12800" width="9.140625" style="50"/>
    <col min="12801" max="12801" width="8.140625" style="50" customWidth="1"/>
    <col min="12802" max="12802" width="18.5703125" style="50" customWidth="1"/>
    <col min="12803" max="12832" width="6.7109375" style="50" customWidth="1"/>
    <col min="12833" max="12834" width="12.28515625" style="50" customWidth="1"/>
    <col min="12835" max="12836" width="10.28515625" style="50" customWidth="1"/>
    <col min="12837" max="12837" width="13.7109375" style="50" customWidth="1"/>
    <col min="12838" max="12847" width="0" style="50" hidden="1" customWidth="1"/>
    <col min="12848" max="13056" width="9.140625" style="50"/>
    <col min="13057" max="13057" width="8.140625" style="50" customWidth="1"/>
    <col min="13058" max="13058" width="18.5703125" style="50" customWidth="1"/>
    <col min="13059" max="13088" width="6.7109375" style="50" customWidth="1"/>
    <col min="13089" max="13090" width="12.28515625" style="50" customWidth="1"/>
    <col min="13091" max="13092" width="10.28515625" style="50" customWidth="1"/>
    <col min="13093" max="13093" width="13.7109375" style="50" customWidth="1"/>
    <col min="13094" max="13103" width="0" style="50" hidden="1" customWidth="1"/>
    <col min="13104" max="13312" width="9.140625" style="50"/>
    <col min="13313" max="13313" width="8.140625" style="50" customWidth="1"/>
    <col min="13314" max="13314" width="18.5703125" style="50" customWidth="1"/>
    <col min="13315" max="13344" width="6.7109375" style="50" customWidth="1"/>
    <col min="13345" max="13346" width="12.28515625" style="50" customWidth="1"/>
    <col min="13347" max="13348" width="10.28515625" style="50" customWidth="1"/>
    <col min="13349" max="13349" width="13.7109375" style="50" customWidth="1"/>
    <col min="13350" max="13359" width="0" style="50" hidden="1" customWidth="1"/>
    <col min="13360" max="13568" width="9.140625" style="50"/>
    <col min="13569" max="13569" width="8.140625" style="50" customWidth="1"/>
    <col min="13570" max="13570" width="18.5703125" style="50" customWidth="1"/>
    <col min="13571" max="13600" width="6.7109375" style="50" customWidth="1"/>
    <col min="13601" max="13602" width="12.28515625" style="50" customWidth="1"/>
    <col min="13603" max="13604" width="10.28515625" style="50" customWidth="1"/>
    <col min="13605" max="13605" width="13.7109375" style="50" customWidth="1"/>
    <col min="13606" max="13615" width="0" style="50" hidden="1" customWidth="1"/>
    <col min="13616" max="13824" width="9.140625" style="50"/>
    <col min="13825" max="13825" width="8.140625" style="50" customWidth="1"/>
    <col min="13826" max="13826" width="18.5703125" style="50" customWidth="1"/>
    <col min="13827" max="13856" width="6.7109375" style="50" customWidth="1"/>
    <col min="13857" max="13858" width="12.28515625" style="50" customWidth="1"/>
    <col min="13859" max="13860" width="10.28515625" style="50" customWidth="1"/>
    <col min="13861" max="13861" width="13.7109375" style="50" customWidth="1"/>
    <col min="13862" max="13871" width="0" style="50" hidden="1" customWidth="1"/>
    <col min="13872" max="14080" width="9.140625" style="50"/>
    <col min="14081" max="14081" width="8.140625" style="50" customWidth="1"/>
    <col min="14082" max="14082" width="18.5703125" style="50" customWidth="1"/>
    <col min="14083" max="14112" width="6.7109375" style="50" customWidth="1"/>
    <col min="14113" max="14114" width="12.28515625" style="50" customWidth="1"/>
    <col min="14115" max="14116" width="10.28515625" style="50" customWidth="1"/>
    <col min="14117" max="14117" width="13.7109375" style="50" customWidth="1"/>
    <col min="14118" max="14127" width="0" style="50" hidden="1" customWidth="1"/>
    <col min="14128" max="14336" width="9.140625" style="50"/>
    <col min="14337" max="14337" width="8.140625" style="50" customWidth="1"/>
    <col min="14338" max="14338" width="18.5703125" style="50" customWidth="1"/>
    <col min="14339" max="14368" width="6.7109375" style="50" customWidth="1"/>
    <col min="14369" max="14370" width="12.28515625" style="50" customWidth="1"/>
    <col min="14371" max="14372" width="10.28515625" style="50" customWidth="1"/>
    <col min="14373" max="14373" width="13.7109375" style="50" customWidth="1"/>
    <col min="14374" max="14383" width="0" style="50" hidden="1" customWidth="1"/>
    <col min="14384" max="14592" width="9.140625" style="50"/>
    <col min="14593" max="14593" width="8.140625" style="50" customWidth="1"/>
    <col min="14594" max="14594" width="18.5703125" style="50" customWidth="1"/>
    <col min="14595" max="14624" width="6.7109375" style="50" customWidth="1"/>
    <col min="14625" max="14626" width="12.28515625" style="50" customWidth="1"/>
    <col min="14627" max="14628" width="10.28515625" style="50" customWidth="1"/>
    <col min="14629" max="14629" width="13.7109375" style="50" customWidth="1"/>
    <col min="14630" max="14639" width="0" style="50" hidden="1" customWidth="1"/>
    <col min="14640" max="14848" width="9.140625" style="50"/>
    <col min="14849" max="14849" width="8.140625" style="50" customWidth="1"/>
    <col min="14850" max="14850" width="18.5703125" style="50" customWidth="1"/>
    <col min="14851" max="14880" width="6.7109375" style="50" customWidth="1"/>
    <col min="14881" max="14882" width="12.28515625" style="50" customWidth="1"/>
    <col min="14883" max="14884" width="10.28515625" style="50" customWidth="1"/>
    <col min="14885" max="14885" width="13.7109375" style="50" customWidth="1"/>
    <col min="14886" max="14895" width="0" style="50" hidden="1" customWidth="1"/>
    <col min="14896" max="15104" width="9.140625" style="50"/>
    <col min="15105" max="15105" width="8.140625" style="50" customWidth="1"/>
    <col min="15106" max="15106" width="18.5703125" style="50" customWidth="1"/>
    <col min="15107" max="15136" width="6.7109375" style="50" customWidth="1"/>
    <col min="15137" max="15138" width="12.28515625" style="50" customWidth="1"/>
    <col min="15139" max="15140" width="10.28515625" style="50" customWidth="1"/>
    <col min="15141" max="15141" width="13.7109375" style="50" customWidth="1"/>
    <col min="15142" max="15151" width="0" style="50" hidden="1" customWidth="1"/>
    <col min="15152" max="15360" width="9.140625" style="50"/>
    <col min="15361" max="15361" width="8.140625" style="50" customWidth="1"/>
    <col min="15362" max="15362" width="18.5703125" style="50" customWidth="1"/>
    <col min="15363" max="15392" width="6.7109375" style="50" customWidth="1"/>
    <col min="15393" max="15394" width="12.28515625" style="50" customWidth="1"/>
    <col min="15395" max="15396" width="10.28515625" style="50" customWidth="1"/>
    <col min="15397" max="15397" width="13.7109375" style="50" customWidth="1"/>
    <col min="15398" max="15407" width="0" style="50" hidden="1" customWidth="1"/>
    <col min="15408" max="15616" width="9.140625" style="50"/>
    <col min="15617" max="15617" width="8.140625" style="50" customWidth="1"/>
    <col min="15618" max="15618" width="18.5703125" style="50" customWidth="1"/>
    <col min="15619" max="15648" width="6.7109375" style="50" customWidth="1"/>
    <col min="15649" max="15650" width="12.28515625" style="50" customWidth="1"/>
    <col min="15651" max="15652" width="10.28515625" style="50" customWidth="1"/>
    <col min="15653" max="15653" width="13.7109375" style="50" customWidth="1"/>
    <col min="15654" max="15663" width="0" style="50" hidden="1" customWidth="1"/>
    <col min="15664" max="15872" width="9.140625" style="50"/>
    <col min="15873" max="15873" width="8.140625" style="50" customWidth="1"/>
    <col min="15874" max="15874" width="18.5703125" style="50" customWidth="1"/>
    <col min="15875" max="15904" width="6.7109375" style="50" customWidth="1"/>
    <col min="15905" max="15906" width="12.28515625" style="50" customWidth="1"/>
    <col min="15907" max="15908" width="10.28515625" style="50" customWidth="1"/>
    <col min="15909" max="15909" width="13.7109375" style="50" customWidth="1"/>
    <col min="15910" max="15919" width="0" style="50" hidden="1" customWidth="1"/>
    <col min="15920" max="16128" width="9.140625" style="50"/>
    <col min="16129" max="16129" width="8.140625" style="50" customWidth="1"/>
    <col min="16130" max="16130" width="18.5703125" style="50" customWidth="1"/>
    <col min="16131" max="16160" width="6.7109375" style="50" customWidth="1"/>
    <col min="16161" max="16162" width="12.28515625" style="50" customWidth="1"/>
    <col min="16163" max="16164" width="10.28515625" style="50" customWidth="1"/>
    <col min="16165" max="16165" width="13.7109375" style="50" customWidth="1"/>
    <col min="16166" max="16175" width="0" style="50" hidden="1" customWidth="1"/>
    <col min="16176" max="16384" width="9.140625" style="50"/>
  </cols>
  <sheetData>
    <row r="1" spans="1:47" ht="34.5" x14ac:dyDescent="0.45">
      <c r="B1" s="51"/>
      <c r="C1" s="52"/>
      <c r="E1" s="52"/>
      <c r="F1" s="52"/>
      <c r="G1" s="52"/>
      <c r="I1" s="52"/>
      <c r="J1" s="52"/>
      <c r="K1" s="52"/>
      <c r="M1" s="52"/>
      <c r="O1" s="52"/>
      <c r="P1" s="52"/>
      <c r="Q1" s="52"/>
      <c r="R1" s="52"/>
      <c r="S1" s="53" t="str">
        <f>IF(ISTEXT('[1]Organizacija natjecanja'!F2)=TRUE,'[1]Organizacija natjecanja'!F2,"")</f>
        <v>3.KOLO KUP SSRDMŽ LOV ŠARANA 2026</v>
      </c>
      <c r="T1" s="52"/>
      <c r="U1" s="52"/>
      <c r="V1" s="52"/>
      <c r="W1" s="52"/>
      <c r="X1" s="52"/>
      <c r="Y1" s="52"/>
      <c r="AB1" s="52"/>
      <c r="AC1" s="52"/>
      <c r="AD1" s="52"/>
      <c r="AE1" s="52"/>
      <c r="AF1" s="52"/>
      <c r="AG1" s="52"/>
      <c r="AJ1" s="54" t="s">
        <v>25</v>
      </c>
    </row>
    <row r="2" spans="1:47" ht="27.75" x14ac:dyDescent="0.4">
      <c r="B2" s="51"/>
      <c r="AG2" s="58" t="str">
        <f>IF(ISTEXT('[1]Organizacija natjecanja'!F5)=TRUE,'[1]Organizacija natjecanja'!F5,"")</f>
        <v>Goričan 19.6-21.6</v>
      </c>
    </row>
    <row r="3" spans="1:47" ht="30" x14ac:dyDescent="0.4">
      <c r="B3" s="51"/>
      <c r="S3" s="59" t="s">
        <v>26</v>
      </c>
      <c r="Z3" s="60"/>
    </row>
    <row r="4" spans="1:47" ht="13.5" thickBot="1" x14ac:dyDescent="0.25"/>
    <row r="5" spans="1:47" ht="28.15" customHeight="1" thickTop="1" thickBot="1" x14ac:dyDescent="0.3">
      <c r="A5" s="371" t="s">
        <v>27</v>
      </c>
      <c r="B5" s="373" t="s">
        <v>28</v>
      </c>
      <c r="C5" s="375" t="s">
        <v>29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7"/>
      <c r="AG5" s="371" t="s">
        <v>30</v>
      </c>
      <c r="AH5" s="379" t="s">
        <v>31</v>
      </c>
      <c r="AI5" s="381" t="s">
        <v>32</v>
      </c>
      <c r="AJ5" s="364" t="s">
        <v>33</v>
      </c>
      <c r="AK5" s="366" t="s">
        <v>13</v>
      </c>
      <c r="AL5" s="62"/>
      <c r="AM5" s="62"/>
      <c r="AO5" s="55" t="s">
        <v>34</v>
      </c>
      <c r="AQ5" s="56" t="s">
        <v>35</v>
      </c>
      <c r="AR5" s="63">
        <v>0.1</v>
      </c>
      <c r="AS5" s="63" t="s">
        <v>36</v>
      </c>
      <c r="AT5" s="64" t="s">
        <v>37</v>
      </c>
      <c r="AU5" s="50" t="s">
        <v>38</v>
      </c>
    </row>
    <row r="6" spans="1:47" ht="45" customHeight="1" thickTop="1" thickBot="1" x14ac:dyDescent="0.25">
      <c r="A6" s="372"/>
      <c r="B6" s="374"/>
      <c r="C6" s="65">
        <v>1</v>
      </c>
      <c r="D6" s="65">
        <v>2</v>
      </c>
      <c r="E6" s="65">
        <v>3</v>
      </c>
      <c r="F6" s="66">
        <v>4</v>
      </c>
      <c r="G6" s="65">
        <v>5</v>
      </c>
      <c r="H6" s="65">
        <v>6</v>
      </c>
      <c r="I6" s="65">
        <v>7</v>
      </c>
      <c r="J6" s="66">
        <v>8</v>
      </c>
      <c r="K6" s="65">
        <v>9</v>
      </c>
      <c r="L6" s="67">
        <v>10</v>
      </c>
      <c r="M6" s="65">
        <v>11</v>
      </c>
      <c r="N6" s="65">
        <v>12</v>
      </c>
      <c r="O6" s="65">
        <v>13</v>
      </c>
      <c r="P6" s="65">
        <v>14</v>
      </c>
      <c r="Q6" s="65">
        <v>15</v>
      </c>
      <c r="R6" s="67">
        <v>16</v>
      </c>
      <c r="S6" s="65">
        <v>17</v>
      </c>
      <c r="T6" s="65">
        <v>18</v>
      </c>
      <c r="U6" s="66">
        <v>19</v>
      </c>
      <c r="V6" s="65">
        <v>20</v>
      </c>
      <c r="W6" s="65">
        <v>21</v>
      </c>
      <c r="X6" s="65">
        <v>22</v>
      </c>
      <c r="Y6" s="65">
        <v>23</v>
      </c>
      <c r="Z6" s="66">
        <v>24</v>
      </c>
      <c r="AA6" s="65">
        <v>25</v>
      </c>
      <c r="AB6" s="65">
        <v>26</v>
      </c>
      <c r="AC6" s="65">
        <v>27</v>
      </c>
      <c r="AD6" s="65">
        <v>28</v>
      </c>
      <c r="AE6" s="65">
        <v>29</v>
      </c>
      <c r="AF6" s="66">
        <v>30</v>
      </c>
      <c r="AG6" s="378"/>
      <c r="AH6" s="380"/>
      <c r="AI6" s="382"/>
      <c r="AJ6" s="365"/>
      <c r="AK6" s="367"/>
      <c r="AL6" s="62" t="s">
        <v>39</v>
      </c>
      <c r="AM6" s="62" t="s">
        <v>40</v>
      </c>
      <c r="AN6" s="62" t="s">
        <v>41</v>
      </c>
      <c r="AO6" s="55">
        <f>IF(COUNT(AO8:AO61)&gt;0,MAX(AO8:AO61),"")</f>
        <v>299.95</v>
      </c>
    </row>
    <row r="7" spans="1:47" ht="4.5" hidden="1" customHeight="1" thickTop="1" thickBot="1" x14ac:dyDescent="0.25">
      <c r="A7" s="68"/>
      <c r="B7" s="69"/>
      <c r="C7" s="70"/>
      <c r="D7" s="71"/>
      <c r="E7" s="72"/>
      <c r="F7" s="73"/>
      <c r="G7" s="71"/>
      <c r="H7" s="72"/>
      <c r="I7" s="72"/>
      <c r="J7" s="73"/>
      <c r="K7" s="71"/>
      <c r="L7" s="72"/>
      <c r="M7" s="73"/>
      <c r="N7" s="70"/>
      <c r="O7" s="70"/>
      <c r="P7" s="70"/>
      <c r="Q7" s="71"/>
      <c r="R7" s="72"/>
      <c r="S7" s="73"/>
      <c r="T7" s="71"/>
      <c r="U7" s="73"/>
      <c r="V7" s="70"/>
      <c r="W7" s="71"/>
      <c r="X7" s="72"/>
      <c r="Y7" s="72"/>
      <c r="Z7" s="73"/>
      <c r="AA7" s="71"/>
      <c r="AB7" s="72"/>
      <c r="AC7" s="72"/>
      <c r="AD7" s="72"/>
      <c r="AE7" s="72"/>
      <c r="AF7" s="74"/>
      <c r="AG7" s="75"/>
      <c r="AH7" s="76"/>
      <c r="AI7" s="77"/>
      <c r="AJ7" s="78"/>
      <c r="AK7" s="79"/>
      <c r="AL7" s="80"/>
      <c r="AM7" s="80"/>
    </row>
    <row r="8" spans="1:47" ht="18" customHeight="1" thickTop="1" x14ac:dyDescent="0.2">
      <c r="A8" s="337">
        <f>IF(ISNUMBER('[1]Prijava i izvlačenje brojeva'!A2)=TRUE,'[1]Prijava i izvlačenje brojeva'!A2,"")</f>
        <v>1</v>
      </c>
      <c r="B8" s="339" t="str">
        <f>IF(ISTEXT('[1]Prijava i izvlačenje brojeva'!C2)=TRUE,'[1]Prijava i izvlačenje brojeva'!C2,"")</f>
        <v>Linjak 1 Ivanovec "Interland"</v>
      </c>
      <c r="C8" s="81">
        <v>299.95</v>
      </c>
      <c r="D8" s="82">
        <v>2.8</v>
      </c>
      <c r="E8" s="82">
        <v>7.7750000000000004</v>
      </c>
      <c r="F8" s="82">
        <v>2.2749999999999999</v>
      </c>
      <c r="G8" s="82">
        <v>2.6</v>
      </c>
      <c r="H8" s="82">
        <v>1.425</v>
      </c>
      <c r="I8" s="82">
        <v>5.4749999999999996</v>
      </c>
      <c r="J8" s="82">
        <v>5</v>
      </c>
      <c r="K8" s="82">
        <v>2.5249999999999999</v>
      </c>
      <c r="L8" s="82">
        <v>2.1749999999999998</v>
      </c>
      <c r="M8" s="82">
        <v>4.3499999999999996</v>
      </c>
      <c r="N8" s="82">
        <v>3.125</v>
      </c>
      <c r="O8" s="82">
        <v>2.5</v>
      </c>
      <c r="P8" s="82">
        <v>3.4249999999999998</v>
      </c>
      <c r="Q8" s="82">
        <v>5.6749999999999998</v>
      </c>
      <c r="R8" s="82">
        <v>6.0250000000000004</v>
      </c>
      <c r="S8" s="82">
        <v>8.6750000000000007</v>
      </c>
      <c r="T8" s="82">
        <v>2.4750000000000001</v>
      </c>
      <c r="U8" s="82">
        <v>5.35</v>
      </c>
      <c r="V8" s="82">
        <v>3.0750000000000002</v>
      </c>
      <c r="W8" s="82">
        <v>2.8</v>
      </c>
      <c r="X8" s="82">
        <v>3.2</v>
      </c>
      <c r="Y8" s="82">
        <v>2.0750000000000002</v>
      </c>
      <c r="Z8" s="82">
        <v>1.7</v>
      </c>
      <c r="AA8" s="82">
        <v>2.2999999999999998</v>
      </c>
      <c r="AB8" s="82">
        <v>4.75</v>
      </c>
      <c r="AC8" s="82">
        <v>3.45</v>
      </c>
      <c r="AD8" s="82">
        <v>3.1</v>
      </c>
      <c r="AE8" s="82">
        <v>2.4249999999999998</v>
      </c>
      <c r="AF8" s="83">
        <v>2.7</v>
      </c>
      <c r="AG8" s="341">
        <f>IF(ISBLANK(AJ8)=FALSE,"",IF(AND(COUNT(C8:AF10)&gt;0,ISBLANK(AI8)=TRUE),AQ8,IF(AND(COUNT(C8:AF10)&gt;0,ISBLANK(AI8)=FALSE),AQ8-AR8,"")))</f>
        <v>418.00000000000006</v>
      </c>
      <c r="AH8" s="344">
        <f>IF(ISBLANK(AJ8)=FALSE,"",IF(COUNT(C8:AF10)&gt;0,MAX(C8:AF10),""))</f>
        <v>299.95</v>
      </c>
      <c r="AI8" s="368"/>
      <c r="AJ8" s="369"/>
      <c r="AK8" s="370">
        <f>IF(ISTEXT('[1]Prijava i izvlačenje brojeva'!C2)=FALSE,"",IF(AND(ISNUMBER(A8)=FALSE,ISTEXT(B8)=TRUE),'[1]Prijava i izvlačenje brojeva'!$H$1+1,IF(AND(COUNT(C8:AF10)&gt;0,ISBLANK(AJ8)=TRUE),AU8,"")))</f>
        <v>2</v>
      </c>
      <c r="AL8" s="84">
        <f xml:space="preserve"> IF(ISNUMBER(AK8)=TRUE,AK8,"")</f>
        <v>2</v>
      </c>
      <c r="AM8" s="84" t="str">
        <f>IF(ISTEXT(B8)=TRUE,B8,"")</f>
        <v>Linjak 1 Ivanovec "Interland"</v>
      </c>
      <c r="AN8" s="50">
        <f>IF(ISNUMBER(AG8)=TRUE,AG8,"")</f>
        <v>418.00000000000006</v>
      </c>
      <c r="AO8" s="55">
        <f>IF(ISNUMBER(AH8)=TRUE,AH8,"")</f>
        <v>299.95</v>
      </c>
      <c r="AP8" s="50" t="str">
        <f>IF(ISTEXT(B8)=TRUE,B8,"")</f>
        <v>Linjak 1 Ivanovec "Interland"</v>
      </c>
      <c r="AQ8" s="85">
        <f>IF(COUNT(C8:AF10)&gt;0,SUM(C8:AF10),"")</f>
        <v>418.00000000000006</v>
      </c>
      <c r="AR8" s="56">
        <f>IF(ISNUMBER(AQ8)=TRUE,AQ8/10,"")</f>
        <v>41.800000000000004</v>
      </c>
      <c r="AS8" s="56">
        <f>IF(AND(ISBLANK(AJ8)=TRUE,ISNUMBER(AG8)=TRUE),AG8,"")</f>
        <v>418.00000000000006</v>
      </c>
      <c r="AT8" s="57">
        <f>IF(ISNUMBER(AS8)=TRUE,AS8+AO8/10000000,"")</f>
        <v>418.00002999500003</v>
      </c>
      <c r="AU8" s="50">
        <f>IF(ISNUMBER(AT8)=TRUE,((COUNT(AT$8:AT$61)+1-RANK(AT8,$AT$8:$AT$61,0)-RANK(AT8,$AT$8:$AT$61,1))/2)+RANK(AT8,$AT$8:$AT$61,0),"")</f>
        <v>2</v>
      </c>
    </row>
    <row r="9" spans="1:47" ht="18" customHeight="1" x14ac:dyDescent="0.2">
      <c r="A9" s="338"/>
      <c r="B9" s="340"/>
      <c r="C9" s="86">
        <v>3.125</v>
      </c>
      <c r="D9" s="87">
        <v>3.8250000000000002</v>
      </c>
      <c r="E9" s="87">
        <v>2.15</v>
      </c>
      <c r="F9" s="87">
        <v>3.7250000000000001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8"/>
      <c r="AG9" s="342"/>
      <c r="AH9" s="345"/>
      <c r="AI9" s="348"/>
      <c r="AJ9" s="351"/>
      <c r="AK9" s="354"/>
      <c r="AL9" s="84"/>
      <c r="AM9" s="84"/>
      <c r="AQ9" s="85"/>
      <c r="AR9" s="56"/>
      <c r="AS9" s="56"/>
    </row>
    <row r="10" spans="1:47" ht="18" customHeight="1" thickBot="1" x14ac:dyDescent="0.25">
      <c r="A10" s="362"/>
      <c r="B10" s="363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1"/>
      <c r="AG10" s="343"/>
      <c r="AH10" s="346"/>
      <c r="AI10" s="349"/>
      <c r="AJ10" s="352"/>
      <c r="AK10" s="355"/>
      <c r="AL10" s="84" t="str">
        <f t="shared" ref="AL10:AL61" si="0" xml:space="preserve"> IF(ISNUMBER(AK10)=TRUE,AK10,"")</f>
        <v/>
      </c>
      <c r="AM10" s="84" t="str">
        <f t="shared" ref="AM10:AM61" si="1">IF(ISTEXT(B10)=TRUE,B10,"")</f>
        <v/>
      </c>
      <c r="AN10" s="50" t="str">
        <f t="shared" ref="AN10:AN61" si="2">IF(ISNUMBER(AG10)=TRUE,AG10,"")</f>
        <v/>
      </c>
      <c r="AQ10" s="85"/>
      <c r="AR10" s="56"/>
      <c r="AS10" s="56"/>
    </row>
    <row r="11" spans="1:47" ht="18" customHeight="1" thickTop="1" x14ac:dyDescent="0.2">
      <c r="A11" s="318">
        <f>IF(ISNUMBER('[1]Prijava i izvlačenje brojeva'!A3)=TRUE,'[1]Prijava i izvlačenje brojeva'!A3,"")</f>
        <v>2</v>
      </c>
      <c r="B11" s="356" t="str">
        <f>IF(ISTEXT('[1]Prijava i izvlačenje brojeva'!C3)=TRUE,'[1]Prijava i izvlačenje brojeva'!C3,"")</f>
        <v xml:space="preserve">Ostriž 1 Cirkovljan </v>
      </c>
      <c r="C11" s="92">
        <v>2.7749999999999999</v>
      </c>
      <c r="D11" s="93">
        <v>3.3</v>
      </c>
      <c r="E11" s="93">
        <v>2.1749999999999998</v>
      </c>
      <c r="F11" s="93">
        <v>6.0750000000000002</v>
      </c>
      <c r="G11" s="93">
        <v>3.7250000000000001</v>
      </c>
      <c r="H11" s="93">
        <v>2.5499999999999998</v>
      </c>
      <c r="I11" s="93">
        <v>3</v>
      </c>
      <c r="J11" s="93">
        <v>3.9</v>
      </c>
      <c r="K11" s="93">
        <v>2.9249999999999998</v>
      </c>
      <c r="L11" s="93">
        <v>2.875</v>
      </c>
      <c r="M11" s="93">
        <v>2.7749999999999999</v>
      </c>
      <c r="N11" s="93">
        <v>2.35</v>
      </c>
      <c r="O11" s="93">
        <v>1.7</v>
      </c>
      <c r="P11" s="93">
        <v>3.7</v>
      </c>
      <c r="Q11" s="93">
        <v>2.5</v>
      </c>
      <c r="R11" s="93">
        <v>7.2249999999999996</v>
      </c>
      <c r="S11" s="93">
        <v>7.9749999999999996</v>
      </c>
      <c r="T11" s="93">
        <v>3.5</v>
      </c>
      <c r="U11" s="93">
        <v>3.125</v>
      </c>
      <c r="V11" s="93">
        <v>1.4</v>
      </c>
      <c r="W11" s="93">
        <v>4.5</v>
      </c>
      <c r="X11" s="93">
        <v>2.35</v>
      </c>
      <c r="Y11" s="93">
        <v>1.625</v>
      </c>
      <c r="Z11" s="93">
        <v>1.9</v>
      </c>
      <c r="AA11" s="93">
        <v>2.8250000000000002</v>
      </c>
      <c r="AB11" s="93">
        <v>3.3250000000000002</v>
      </c>
      <c r="AC11" s="93">
        <v>3.3250000000000002</v>
      </c>
      <c r="AD11" s="93">
        <v>3.875</v>
      </c>
      <c r="AE11" s="93">
        <v>3.375</v>
      </c>
      <c r="AF11" s="94">
        <v>4.0750000000000002</v>
      </c>
      <c r="AG11" s="324">
        <f>IF(ISBLANK(AJ11)=FALSE,"",IF(AND(COUNT(C11:AF13)&gt;0,ISBLANK(AI11)=TRUE),AQ11,IF(AND(COUNT(C11:AF13)&gt;0,ISBLANK(AI11)=FALSE),AQ11-AR11,"")))</f>
        <v>186.15000000000003</v>
      </c>
      <c r="AH11" s="327">
        <f>IF(ISBLANK(AJ11)=FALSE,"",IF(COUNT(C11:AF13)&gt;0,MAX(C11:AF13),""))</f>
        <v>8.875</v>
      </c>
      <c r="AI11" s="330"/>
      <c r="AJ11" s="333"/>
      <c r="AK11" s="307">
        <f>IF(ISTEXT('[1]Prijava i izvlačenje brojeva'!C3)=FALSE,"",IF(AND(ISNUMBER(A11)=FALSE,ISTEXT(B11)=TRUE),'[1]Prijava i izvlačenje brojeva'!$H$1+1,IF(AND(COUNT(C11:AF13)&gt;0,ISBLANK(AJ11)=TRUE),AU11,"")))</f>
        <v>5</v>
      </c>
      <c r="AL11" s="84">
        <f t="shared" si="0"/>
        <v>5</v>
      </c>
      <c r="AM11" s="84" t="str">
        <f t="shared" si="1"/>
        <v xml:space="preserve">Ostriž 1 Cirkovljan </v>
      </c>
      <c r="AN11" s="50">
        <f t="shared" si="2"/>
        <v>186.15000000000003</v>
      </c>
      <c r="AO11" s="55">
        <f>IF(ISNUMBER(AH11)=TRUE,AH11,"")</f>
        <v>8.875</v>
      </c>
      <c r="AP11" s="50" t="str">
        <f>IF(ISTEXT(B11)=TRUE,B11,"")</f>
        <v xml:space="preserve">Ostriž 1 Cirkovljan </v>
      </c>
      <c r="AQ11" s="85">
        <f>IF(COUNT(C11:AF13)&gt;0,SUM(C11:AF13),"")</f>
        <v>186.15000000000003</v>
      </c>
      <c r="AR11" s="56">
        <f>IF(ISNUMBER(AQ11)=TRUE,AQ11/10,"")</f>
        <v>18.615000000000002</v>
      </c>
      <c r="AS11" s="56">
        <f>IF(AND(ISBLANK(AJ11)=TRUE,ISNUMBER(AG11)=TRUE),AG11,"")</f>
        <v>186.15000000000003</v>
      </c>
      <c r="AT11" s="57">
        <f>IF(ISNUMBER(AS11)=TRUE,AS11+AO11/10000000,"")</f>
        <v>186.15000088750003</v>
      </c>
      <c r="AU11" s="50">
        <f>IF(ISNUMBER(AT11)=TRUE,((COUNT(AT$8:AT$61)+1-RANK(AT11,$AT$8:$AT$61,0)-RANK(AT11,$AT$8:$AT$61,1))/2)+RANK(AT11,$AT$8:$AT$61,0),"")</f>
        <v>5</v>
      </c>
    </row>
    <row r="12" spans="1:47" ht="18" customHeight="1" x14ac:dyDescent="0.2">
      <c r="A12" s="319"/>
      <c r="B12" s="322"/>
      <c r="C12" s="95">
        <v>1.75</v>
      </c>
      <c r="D12" s="96">
        <v>4</v>
      </c>
      <c r="E12" s="96">
        <v>3.6</v>
      </c>
      <c r="F12" s="96">
        <v>1.5249999999999999</v>
      </c>
      <c r="G12" s="96">
        <v>1.4</v>
      </c>
      <c r="H12" s="96">
        <v>1.95</v>
      </c>
      <c r="I12" s="96">
        <v>4.7</v>
      </c>
      <c r="J12" s="96">
        <v>1.4</v>
      </c>
      <c r="K12" s="96">
        <v>3.25</v>
      </c>
      <c r="L12" s="96">
        <v>1.925</v>
      </c>
      <c r="M12" s="96">
        <v>1.8</v>
      </c>
      <c r="N12" s="96">
        <v>8.875</v>
      </c>
      <c r="O12" s="96">
        <v>3.0249999999999999</v>
      </c>
      <c r="P12" s="96">
        <v>1.95</v>
      </c>
      <c r="Q12" s="96">
        <v>2.75</v>
      </c>
      <c r="R12" s="96">
        <v>3.4750000000000001</v>
      </c>
      <c r="S12" s="96">
        <v>2.6749999999999998</v>
      </c>
      <c r="T12" s="96">
        <v>3.25</v>
      </c>
      <c r="U12" s="96">
        <v>1.625</v>
      </c>
      <c r="V12" s="96">
        <v>2.7</v>
      </c>
      <c r="W12" s="96">
        <v>5.9</v>
      </c>
      <c r="X12" s="96">
        <v>2.7749999999999999</v>
      </c>
      <c r="Y12" s="96">
        <v>2.35</v>
      </c>
      <c r="Z12" s="96">
        <v>1.55</v>
      </c>
      <c r="AA12" s="96">
        <v>3.2250000000000001</v>
      </c>
      <c r="AB12" s="96">
        <v>2.125</v>
      </c>
      <c r="AC12" s="96">
        <v>1.7749999999999999</v>
      </c>
      <c r="AD12" s="96">
        <v>2.2749999999999999</v>
      </c>
      <c r="AE12" s="96">
        <v>2.8250000000000002</v>
      </c>
      <c r="AF12" s="97">
        <v>3</v>
      </c>
      <c r="AG12" s="325"/>
      <c r="AH12" s="328"/>
      <c r="AI12" s="331"/>
      <c r="AJ12" s="334"/>
      <c r="AK12" s="308"/>
      <c r="AL12" s="84"/>
      <c r="AM12" s="84"/>
      <c r="AQ12" s="85"/>
      <c r="AR12" s="56"/>
      <c r="AS12" s="56"/>
    </row>
    <row r="13" spans="1:47" ht="18" customHeight="1" thickBot="1" x14ac:dyDescent="0.25">
      <c r="A13" s="320"/>
      <c r="B13" s="357"/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100"/>
      <c r="AG13" s="358"/>
      <c r="AH13" s="359"/>
      <c r="AI13" s="360"/>
      <c r="AJ13" s="361"/>
      <c r="AK13" s="336"/>
      <c r="AL13" s="84" t="str">
        <f t="shared" si="0"/>
        <v/>
      </c>
      <c r="AM13" s="84" t="str">
        <f t="shared" si="1"/>
        <v/>
      </c>
      <c r="AN13" s="50" t="str">
        <f t="shared" si="2"/>
        <v/>
      </c>
      <c r="AQ13" s="85"/>
      <c r="AR13" s="56"/>
      <c r="AS13" s="56"/>
    </row>
    <row r="14" spans="1:47" ht="18" customHeight="1" thickTop="1" x14ac:dyDescent="0.2">
      <c r="A14" s="337">
        <f>IF(ISNUMBER('[1]Prijava i izvlačenje brojeva'!A4)=TRUE,'[1]Prijava i izvlačenje brojeva'!A4,"")</f>
        <v>3</v>
      </c>
      <c r="B14" s="339" t="str">
        <f>IF(ISTEXT('[1]Prijava i izvlačenje brojeva'!C4)=TRUE,'[1]Prijava i izvlačenje brojeva'!C4,"")</f>
        <v>Smuđ Goričan</v>
      </c>
      <c r="C14" s="101">
        <v>291.98</v>
      </c>
      <c r="D14" s="102">
        <v>2.1749999999999998</v>
      </c>
      <c r="E14" s="102">
        <v>2.25</v>
      </c>
      <c r="F14" s="102">
        <v>1.925</v>
      </c>
      <c r="G14" s="102">
        <v>1.9750000000000001</v>
      </c>
      <c r="H14" s="102">
        <v>2.625</v>
      </c>
      <c r="I14" s="102">
        <v>2.4500000000000002</v>
      </c>
      <c r="J14" s="102">
        <v>4.1749999999999998</v>
      </c>
      <c r="K14" s="102">
        <v>4.45</v>
      </c>
      <c r="L14" s="102">
        <v>2.2000000000000002</v>
      </c>
      <c r="M14" s="102">
        <v>3.85</v>
      </c>
      <c r="N14" s="102">
        <v>6.5</v>
      </c>
      <c r="O14" s="102">
        <v>5.2249999999999996</v>
      </c>
      <c r="P14" s="102">
        <v>2.8</v>
      </c>
      <c r="Q14" s="102">
        <v>2.8250000000000002</v>
      </c>
      <c r="R14" s="102">
        <v>3.2749999999999999</v>
      </c>
      <c r="S14" s="102">
        <v>4.0250000000000004</v>
      </c>
      <c r="T14" s="102">
        <v>2.4750000000000001</v>
      </c>
      <c r="U14" s="102">
        <v>2.7749999999999999</v>
      </c>
      <c r="V14" s="102">
        <v>4.2</v>
      </c>
      <c r="W14" s="102">
        <v>3.4</v>
      </c>
      <c r="X14" s="102">
        <v>1.7250000000000001</v>
      </c>
      <c r="Y14" s="102">
        <v>4.375</v>
      </c>
      <c r="Z14" s="102">
        <v>3.95</v>
      </c>
      <c r="AA14" s="102">
        <v>1.95</v>
      </c>
      <c r="AB14" s="102">
        <v>2.6749999999999998</v>
      </c>
      <c r="AC14" s="102">
        <v>3.1</v>
      </c>
      <c r="AD14" s="102">
        <v>4.05</v>
      </c>
      <c r="AE14" s="102">
        <v>2.7250000000000001</v>
      </c>
      <c r="AF14" s="103">
        <v>3.25</v>
      </c>
      <c r="AG14" s="341">
        <f>IF(ISBLANK(AJ14)=FALSE,"",IF(AND(COUNT(C14:AF16)&gt;0,ISBLANK(AI14)=TRUE),AQ14,IF(AND(COUNT(C14:AF16)&gt;0,ISBLANK(AI14)=FALSE),AQ14-AR14,"")))</f>
        <v>409.98000000000008</v>
      </c>
      <c r="AH14" s="344">
        <f>IF(ISBLANK(AJ14)=FALSE,"",IF(COUNT(C14:AF16)&gt;0,MAX(C14:AF16),""))</f>
        <v>291.98</v>
      </c>
      <c r="AI14" s="347"/>
      <c r="AJ14" s="350"/>
      <c r="AK14" s="353">
        <f>IF(ISTEXT('[1]Prijava i izvlačenje brojeva'!C4)=FALSE,"",IF(AND(ISNUMBER(A14)=FALSE,ISTEXT(B14)=TRUE),'[1]Prijava i izvlačenje brojeva'!$H$1+1,IF(AND(COUNT(C14:AF16)&gt;0,ISBLANK(AJ14)=TRUE),AU14,"")))</f>
        <v>3</v>
      </c>
      <c r="AL14" s="84">
        <f t="shared" si="0"/>
        <v>3</v>
      </c>
      <c r="AM14" s="84" t="str">
        <f t="shared" si="1"/>
        <v>Smuđ Goričan</v>
      </c>
      <c r="AN14" s="50">
        <f t="shared" si="2"/>
        <v>409.98000000000008</v>
      </c>
      <c r="AO14" s="55">
        <f>IF(ISNUMBER(AH14)=TRUE,AH14,"")</f>
        <v>291.98</v>
      </c>
      <c r="AP14" s="50" t="str">
        <f>IF(ISTEXT(B14)=TRUE,B14,"")</f>
        <v>Smuđ Goričan</v>
      </c>
      <c r="AQ14" s="85">
        <f>IF(COUNT(C14:AF16)&gt;0,SUM(C14:AF16),"")</f>
        <v>409.98000000000008</v>
      </c>
      <c r="AR14" s="56">
        <f>IF(ISNUMBER(AQ14)=TRUE,AQ14/10,"")</f>
        <v>40.998000000000005</v>
      </c>
      <c r="AS14" s="56">
        <f>IF(AND(ISBLANK(AJ14)=TRUE,ISNUMBER(AG14)=TRUE),AG14,"")</f>
        <v>409.98000000000008</v>
      </c>
      <c r="AT14" s="57">
        <f>IF(ISNUMBER(AS14)=TRUE,AS14+AO14/10000000,"")</f>
        <v>409.98002919800007</v>
      </c>
      <c r="AU14" s="50">
        <f>IF(ISNUMBER(AT14)=TRUE,((COUNT(AT$8:AT$61)+1-RANK(AT14,$AT$8:$AT$61,0)-RANK(AT14,$AT$8:$AT$61,1))/2)+RANK(AT14,$AT$8:$AT$61,0),"")</f>
        <v>3</v>
      </c>
    </row>
    <row r="15" spans="1:47" ht="18" customHeight="1" x14ac:dyDescent="0.2">
      <c r="A15" s="338"/>
      <c r="B15" s="340"/>
      <c r="C15" s="104">
        <v>4.5999999999999996</v>
      </c>
      <c r="D15" s="105">
        <v>3.5</v>
      </c>
      <c r="E15" s="105">
        <v>3.5249999999999999</v>
      </c>
      <c r="F15" s="105">
        <v>1.825</v>
      </c>
      <c r="G15" s="105">
        <v>6.05</v>
      </c>
      <c r="H15" s="105">
        <v>1.675</v>
      </c>
      <c r="I15" s="105">
        <v>3.45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6"/>
      <c r="AG15" s="342"/>
      <c r="AH15" s="345"/>
      <c r="AI15" s="348"/>
      <c r="AJ15" s="351"/>
      <c r="AK15" s="354"/>
      <c r="AL15" s="84"/>
      <c r="AM15" s="84"/>
      <c r="AQ15" s="85"/>
      <c r="AR15" s="56"/>
      <c r="AS15" s="56"/>
    </row>
    <row r="16" spans="1:47" ht="18" customHeight="1" thickBot="1" x14ac:dyDescent="0.25">
      <c r="A16" s="362"/>
      <c r="B16" s="363"/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1"/>
      <c r="AG16" s="343"/>
      <c r="AH16" s="346"/>
      <c r="AI16" s="349"/>
      <c r="AJ16" s="352"/>
      <c r="AK16" s="355"/>
      <c r="AL16" s="84" t="str">
        <f t="shared" si="0"/>
        <v/>
      </c>
      <c r="AM16" s="84" t="str">
        <f t="shared" si="1"/>
        <v/>
      </c>
      <c r="AN16" s="50" t="str">
        <f t="shared" si="2"/>
        <v/>
      </c>
      <c r="AQ16" s="85"/>
      <c r="AR16" s="56"/>
      <c r="AS16" s="56"/>
    </row>
    <row r="17" spans="1:47" ht="18" customHeight="1" thickTop="1" x14ac:dyDescent="0.2">
      <c r="A17" s="318">
        <f>IF(ISNUMBER('[1]Prijava i izvlačenje brojeva'!A5)=TRUE,'[1]Prijava i izvlačenje brojeva'!A5,"")</f>
        <v>4</v>
      </c>
      <c r="B17" s="356" t="str">
        <f>IF(ISTEXT('[1]Prijava i izvlačenje brojeva'!C5)=TRUE,'[1]Prijava i izvlačenje brojeva'!C5,"")</f>
        <v>Linjak 2 Ivanovec</v>
      </c>
      <c r="C17" s="107">
        <v>3.5750000000000002</v>
      </c>
      <c r="D17" s="108">
        <v>1.8</v>
      </c>
      <c r="E17" s="108">
        <v>1.7</v>
      </c>
      <c r="F17" s="108">
        <v>3.05</v>
      </c>
      <c r="G17" s="108">
        <v>6.25</v>
      </c>
      <c r="H17" s="108">
        <v>6.3</v>
      </c>
      <c r="I17" s="108">
        <v>8.5500000000000007</v>
      </c>
      <c r="J17" s="108">
        <v>4.25</v>
      </c>
      <c r="K17" s="108">
        <v>19.725000000000001</v>
      </c>
      <c r="L17" s="108">
        <v>4.95</v>
      </c>
      <c r="M17" s="108">
        <v>6.6</v>
      </c>
      <c r="N17" s="108">
        <v>5.2750000000000004</v>
      </c>
      <c r="O17" s="108">
        <v>3.2749999999999999</v>
      </c>
      <c r="P17" s="108">
        <v>1.7250000000000001</v>
      </c>
      <c r="Q17" s="108">
        <v>8.4499999999999993</v>
      </c>
      <c r="R17" s="108">
        <v>1.825</v>
      </c>
      <c r="S17" s="108">
        <v>3.5</v>
      </c>
      <c r="T17" s="108">
        <v>6.1749999999999998</v>
      </c>
      <c r="U17" s="108">
        <v>1.9750000000000001</v>
      </c>
      <c r="V17" s="108">
        <v>1.75</v>
      </c>
      <c r="W17" s="108">
        <v>1.6</v>
      </c>
      <c r="X17" s="108">
        <v>5.4749999999999996</v>
      </c>
      <c r="Y17" s="108">
        <v>2.5</v>
      </c>
      <c r="Z17" s="108">
        <v>2.95</v>
      </c>
      <c r="AA17" s="108">
        <v>3.5249999999999999</v>
      </c>
      <c r="AB17" s="108">
        <v>2.5499999999999998</v>
      </c>
      <c r="AC17" s="108">
        <v>2.6749999999999998</v>
      </c>
      <c r="AD17" s="108">
        <v>1.675</v>
      </c>
      <c r="AE17" s="108">
        <v>2.9249999999999998</v>
      </c>
      <c r="AF17" s="109">
        <v>2.2749999999999999</v>
      </c>
      <c r="AG17" s="324">
        <f>IF(ISBLANK(AJ17)=FALSE,"",IF(AND(COUNT(C17:AF19)&gt;0,ISBLANK(AI17)=TRUE),AQ17,IF(AND(COUNT(C17:AF19)&gt;0,ISBLANK(AI17)=FALSE),AQ17-AR17,"")))</f>
        <v>195.22500000000008</v>
      </c>
      <c r="AH17" s="327">
        <f>IF(ISBLANK(AJ17)=FALSE,"",IF(COUNT(C17:AF19)&gt;0,MAX(C17:AF19),""))</f>
        <v>19.725000000000001</v>
      </c>
      <c r="AI17" s="330"/>
      <c r="AJ17" s="333"/>
      <c r="AK17" s="307">
        <f>IF(ISTEXT('[1]Prijava i izvlačenje brojeva'!C5)=FALSE,"",IF(AND(ISNUMBER(A17)=FALSE,ISTEXT(B17)=TRUE),'[1]Prijava i izvlačenje brojeva'!$H$1+1,IF(AND(COUNT(C17:AF19)&gt;0,ISBLANK(AJ17)=TRUE),AU17,"")))</f>
        <v>4</v>
      </c>
      <c r="AL17" s="84">
        <f t="shared" si="0"/>
        <v>4</v>
      </c>
      <c r="AM17" s="84" t="str">
        <f t="shared" si="1"/>
        <v>Linjak 2 Ivanovec</v>
      </c>
      <c r="AN17" s="50">
        <f t="shared" si="2"/>
        <v>195.22500000000008</v>
      </c>
      <c r="AO17" s="55">
        <f>IF(ISNUMBER(AH17)=TRUE,AH17,"")</f>
        <v>19.725000000000001</v>
      </c>
      <c r="AP17" s="50" t="str">
        <f>IF(ISTEXT(B17)=TRUE,B17,"")</f>
        <v>Linjak 2 Ivanovec</v>
      </c>
      <c r="AQ17" s="85">
        <f>IF(COUNT(C17:AF19)&gt;0,SUM(C17:AF19),"")</f>
        <v>195.22500000000008</v>
      </c>
      <c r="AR17" s="56">
        <f>IF(ISNUMBER(AQ17)=TRUE,AQ17/10,"")</f>
        <v>19.522500000000008</v>
      </c>
      <c r="AS17" s="56">
        <f>IF(AND(ISBLANK(AJ17)=TRUE,ISNUMBER(AG17)=TRUE),AG17,"")</f>
        <v>195.22500000000008</v>
      </c>
      <c r="AT17" s="57">
        <f>IF(ISNUMBER(AS17)=TRUE,AS17+AO17/10000000,"")</f>
        <v>195.22500197250008</v>
      </c>
      <c r="AU17" s="50">
        <f>IF(ISNUMBER(AT17)=TRUE,((COUNT(AT$8:AT$61)+1-RANK(AT17,$AT$8:$AT$61,0)-RANK(AT17,$AT$8:$AT$61,1))/2)+RANK(AT17,$AT$8:$AT$61,0),"")</f>
        <v>4</v>
      </c>
    </row>
    <row r="18" spans="1:47" ht="18" customHeight="1" x14ac:dyDescent="0.2">
      <c r="A18" s="319"/>
      <c r="B18" s="322"/>
      <c r="C18" s="95">
        <v>2.95</v>
      </c>
      <c r="D18" s="96">
        <v>2.6749999999999998</v>
      </c>
      <c r="E18" s="96">
        <v>2.5</v>
      </c>
      <c r="F18" s="96">
        <v>2.75</v>
      </c>
      <c r="G18" s="96">
        <v>3.6749999999999998</v>
      </c>
      <c r="H18" s="96">
        <v>5.0250000000000004</v>
      </c>
      <c r="I18" s="96">
        <v>6.4</v>
      </c>
      <c r="J18" s="96">
        <v>1.675</v>
      </c>
      <c r="K18" s="96">
        <v>7.05</v>
      </c>
      <c r="L18" s="96">
        <v>3.4249999999999998</v>
      </c>
      <c r="M18" s="96">
        <v>6.8250000000000002</v>
      </c>
      <c r="N18" s="96">
        <v>3</v>
      </c>
      <c r="O18" s="96">
        <v>2.6749999999999998</v>
      </c>
      <c r="P18" s="96">
        <v>2.7250000000000001</v>
      </c>
      <c r="Q18" s="96">
        <v>2.15</v>
      </c>
      <c r="R18" s="96">
        <v>3.9249999999999998</v>
      </c>
      <c r="S18" s="96">
        <v>1.425</v>
      </c>
      <c r="T18" s="96">
        <v>1.75</v>
      </c>
      <c r="U18" s="96">
        <v>1.5249999999999999</v>
      </c>
      <c r="V18" s="96">
        <v>2.25</v>
      </c>
      <c r="W18" s="96"/>
      <c r="X18" s="96"/>
      <c r="Y18" s="96"/>
      <c r="Z18" s="96"/>
      <c r="AA18" s="96"/>
      <c r="AB18" s="96"/>
      <c r="AC18" s="96"/>
      <c r="AD18" s="96"/>
      <c r="AE18" s="96"/>
      <c r="AF18" s="97"/>
      <c r="AG18" s="325"/>
      <c r="AH18" s="328"/>
      <c r="AI18" s="331"/>
      <c r="AJ18" s="334"/>
      <c r="AK18" s="308"/>
      <c r="AL18" s="84"/>
      <c r="AM18" s="84"/>
      <c r="AQ18" s="85"/>
      <c r="AR18" s="56"/>
      <c r="AS18" s="56"/>
    </row>
    <row r="19" spans="1:47" ht="18" customHeight="1" thickBot="1" x14ac:dyDescent="0.25">
      <c r="A19" s="320"/>
      <c r="B19" s="357"/>
      <c r="C19" s="110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100"/>
      <c r="AG19" s="358"/>
      <c r="AH19" s="359"/>
      <c r="AI19" s="360"/>
      <c r="AJ19" s="361"/>
      <c r="AK19" s="336"/>
      <c r="AL19" s="84" t="str">
        <f t="shared" si="0"/>
        <v/>
      </c>
      <c r="AM19" s="84" t="str">
        <f t="shared" si="1"/>
        <v/>
      </c>
      <c r="AN19" s="50" t="str">
        <f t="shared" si="2"/>
        <v/>
      </c>
      <c r="AQ19" s="85"/>
      <c r="AR19" s="56"/>
      <c r="AS19" s="56"/>
    </row>
    <row r="20" spans="1:47" ht="18" customHeight="1" thickTop="1" x14ac:dyDescent="0.2">
      <c r="A20" s="337">
        <f>IF(ISNUMBER('[1]Prijava i izvlačenje brojeva'!A6)=TRUE,'[1]Prijava i izvlačenje brojeva'!A6,"")</f>
        <v>5</v>
      </c>
      <c r="B20" s="339" t="str">
        <f>IF(ISTEXT('[1]Prijava i izvlačenje brojeva'!C6)=TRUE,'[1]Prijava i izvlačenje brojeva'!C6,"")</f>
        <v>Amur Nedelišće</v>
      </c>
      <c r="C20" s="101">
        <v>294.60000000000002</v>
      </c>
      <c r="D20" s="102">
        <v>3.6749999999999998</v>
      </c>
      <c r="E20" s="102">
        <v>3.2</v>
      </c>
      <c r="F20" s="102">
        <v>4.95</v>
      </c>
      <c r="G20" s="102">
        <v>3.75</v>
      </c>
      <c r="H20" s="102">
        <v>7.3</v>
      </c>
      <c r="I20" s="102">
        <v>3.25</v>
      </c>
      <c r="J20" s="102">
        <v>2.5249999999999999</v>
      </c>
      <c r="K20" s="102">
        <v>5.0999999999999996</v>
      </c>
      <c r="L20" s="102">
        <v>2.4249999999999998</v>
      </c>
      <c r="M20" s="102">
        <v>1.95</v>
      </c>
      <c r="N20" s="102">
        <v>4.125</v>
      </c>
      <c r="O20" s="102">
        <v>2.65</v>
      </c>
      <c r="P20" s="102">
        <v>1.75</v>
      </c>
      <c r="Q20" s="102">
        <v>2.5750000000000002</v>
      </c>
      <c r="R20" s="102">
        <v>5.95</v>
      </c>
      <c r="S20" s="102">
        <v>3.8250000000000002</v>
      </c>
      <c r="T20" s="102">
        <v>3.5750000000000002</v>
      </c>
      <c r="U20" s="102">
        <v>4.875</v>
      </c>
      <c r="V20" s="102">
        <v>2.6749999999999998</v>
      </c>
      <c r="W20" s="102">
        <v>3</v>
      </c>
      <c r="X20" s="102">
        <v>3.65</v>
      </c>
      <c r="Y20" s="102">
        <v>7.9749999999999996</v>
      </c>
      <c r="Z20" s="102">
        <v>2.4</v>
      </c>
      <c r="AA20" s="102">
        <v>6.2249999999999996</v>
      </c>
      <c r="AB20" s="102">
        <v>1.75</v>
      </c>
      <c r="AC20" s="102">
        <v>2.5750000000000002</v>
      </c>
      <c r="AD20" s="102">
        <v>2.95</v>
      </c>
      <c r="AE20" s="102">
        <v>7.2249999999999996</v>
      </c>
      <c r="AF20" s="103">
        <v>3.05</v>
      </c>
      <c r="AG20" s="341">
        <f>IF(ISBLANK(AJ20)=FALSE,"",IF(AND(COUNT(C20:AF22)&gt;0,ISBLANK(AI20)=TRUE),AQ20,IF(AND(COUNT(C20:AF22)&gt;0,ISBLANK(AI20)=FALSE),AQ20-AR20,"")))</f>
        <v>498.7249999999998</v>
      </c>
      <c r="AH20" s="344">
        <f>IF(ISBLANK(AJ20)=FALSE,"",IF(COUNT(C20:AF22)&gt;0,MAX(C20:AF22),""))</f>
        <v>294.60000000000002</v>
      </c>
      <c r="AI20" s="347"/>
      <c r="AJ20" s="350"/>
      <c r="AK20" s="353">
        <f>IF(ISTEXT('[1]Prijava i izvlačenje brojeva'!C6)=FALSE,"",IF(AND(ISNUMBER(A20)=FALSE,ISTEXT(B20)=TRUE),'[1]Prijava i izvlačenje brojeva'!$H$1+1,IF(AND(COUNT(C20:AF22)&gt;0,ISBLANK(AJ20)=TRUE),AU20,"")))</f>
        <v>1</v>
      </c>
      <c r="AL20" s="84">
        <f t="shared" si="0"/>
        <v>1</v>
      </c>
      <c r="AM20" s="84" t="str">
        <f t="shared" si="1"/>
        <v>Amur Nedelišće</v>
      </c>
      <c r="AN20" s="50">
        <f t="shared" si="2"/>
        <v>498.7249999999998</v>
      </c>
      <c r="AO20" s="55">
        <f>IF(ISNUMBER(AH20)=TRUE,AH20,"")</f>
        <v>294.60000000000002</v>
      </c>
      <c r="AP20" s="50" t="str">
        <f>IF(ISTEXT(B20)=TRUE,B20,"")</f>
        <v>Amur Nedelišće</v>
      </c>
      <c r="AQ20" s="85">
        <f>IF(COUNT(C20:AF22)&gt;0,SUM(C20:AF22),"")</f>
        <v>498.7249999999998</v>
      </c>
      <c r="AR20" s="56">
        <f>IF(ISNUMBER(AQ20)=TRUE,AQ20/10,"")</f>
        <v>49.872499999999981</v>
      </c>
      <c r="AS20" s="56">
        <f>IF(AND(ISBLANK(AJ20)=TRUE,ISNUMBER(AG20)=TRUE),AG20,"")</f>
        <v>498.7249999999998</v>
      </c>
      <c r="AT20" s="57">
        <f>IF(ISNUMBER(AS20)=TRUE,AS20+AO20/10000000,"")</f>
        <v>498.7250294599998</v>
      </c>
      <c r="AU20" s="50">
        <f>IF(ISNUMBER(AT20)=TRUE,((COUNT(AT$8:AT$61)+1-RANK(AT20,$AT$8:$AT$61,0)-RANK(AT20,$AT$8:$AT$61,1))/2)+RANK(AT20,$AT$8:$AT$61,0),"")</f>
        <v>1</v>
      </c>
    </row>
    <row r="21" spans="1:47" ht="18" customHeight="1" x14ac:dyDescent="0.2">
      <c r="A21" s="338"/>
      <c r="B21" s="340"/>
      <c r="C21" s="104">
        <v>4.5250000000000004</v>
      </c>
      <c r="D21" s="105">
        <v>1.7250000000000001</v>
      </c>
      <c r="E21" s="105">
        <v>6.7249999999999996</v>
      </c>
      <c r="F21" s="105">
        <v>3.2749999999999999</v>
      </c>
      <c r="G21" s="105">
        <v>3.3</v>
      </c>
      <c r="H21" s="105">
        <v>7.3250000000000002</v>
      </c>
      <c r="I21" s="105">
        <v>3.9</v>
      </c>
      <c r="J21" s="105">
        <v>2.65</v>
      </c>
      <c r="K21" s="105">
        <v>2.7</v>
      </c>
      <c r="L21" s="105">
        <v>2.4500000000000002</v>
      </c>
      <c r="M21" s="105">
        <v>6.25</v>
      </c>
      <c r="N21" s="105">
        <v>2.5</v>
      </c>
      <c r="O21" s="105">
        <v>2.625</v>
      </c>
      <c r="P21" s="105">
        <v>1.2749999999999999</v>
      </c>
      <c r="Q21" s="105">
        <v>6.9</v>
      </c>
      <c r="R21" s="105">
        <v>2.75</v>
      </c>
      <c r="S21" s="105">
        <v>3.0750000000000002</v>
      </c>
      <c r="T21" s="105">
        <v>3.5</v>
      </c>
      <c r="U21" s="105">
        <v>6.9</v>
      </c>
      <c r="V21" s="105">
        <v>2.95</v>
      </c>
      <c r="W21" s="105">
        <v>4.45</v>
      </c>
      <c r="X21" s="105">
        <v>4.0750000000000002</v>
      </c>
      <c r="Y21" s="105">
        <v>1.8</v>
      </c>
      <c r="Z21" s="105">
        <v>2.4</v>
      </c>
      <c r="AA21" s="105">
        <v>3.1749999999999998</v>
      </c>
      <c r="AB21" s="105"/>
      <c r="AC21" s="105"/>
      <c r="AD21" s="105"/>
      <c r="AE21" s="105"/>
      <c r="AF21" s="106"/>
      <c r="AG21" s="342"/>
      <c r="AH21" s="345"/>
      <c r="AI21" s="348"/>
      <c r="AJ21" s="351"/>
      <c r="AK21" s="354"/>
      <c r="AL21" s="84"/>
      <c r="AM21" s="84"/>
      <c r="AQ21" s="85"/>
      <c r="AR21" s="56"/>
      <c r="AS21" s="56"/>
    </row>
    <row r="22" spans="1:47" ht="18" customHeight="1" thickBot="1" x14ac:dyDescent="0.25">
      <c r="A22" s="362"/>
      <c r="B22" s="363"/>
      <c r="C22" s="89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1"/>
      <c r="AG22" s="343"/>
      <c r="AH22" s="346"/>
      <c r="AI22" s="349"/>
      <c r="AJ22" s="352"/>
      <c r="AK22" s="355"/>
      <c r="AL22" s="84" t="str">
        <f t="shared" si="0"/>
        <v/>
      </c>
      <c r="AM22" s="84" t="str">
        <f t="shared" si="1"/>
        <v/>
      </c>
      <c r="AN22" s="50" t="str">
        <f t="shared" si="2"/>
        <v/>
      </c>
      <c r="AQ22" s="85"/>
      <c r="AR22" s="56"/>
      <c r="AS22" s="56"/>
    </row>
    <row r="23" spans="1:47" ht="18" customHeight="1" thickTop="1" x14ac:dyDescent="0.2">
      <c r="A23" s="318" t="str">
        <f>IF(ISNUMBER('[1]Prijava i izvlačenje brojeva'!A7)=TRUE,'[1]Prijava i izvlačenje brojeva'!A7,"")</f>
        <v/>
      </c>
      <c r="B23" s="356" t="str">
        <f>IF(ISTEXT('[1]Prijava i izvlačenje brojeva'!C7)=TRUE,'[1]Prijava i izvlačenje brojeva'!C7,"")</f>
        <v xml:space="preserve">Ostriž 2 Cirkovljan </v>
      </c>
      <c r="C23" s="92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4"/>
      <c r="AG23" s="324" t="str">
        <f>IF(ISBLANK(AJ23)=FALSE,"",IF(AND(COUNT(C23:AF25)&gt;0,ISBLANK(AI23)=TRUE),AQ23,IF(AND(COUNT(C23:AF25)&gt;0,ISBLANK(AI23)=FALSE),AQ23-AR23,"")))</f>
        <v/>
      </c>
      <c r="AH23" s="327" t="str">
        <f>IF(ISBLANK(AJ23)=FALSE,"",IF(COUNT(C23:AF25)&gt;0,MAX(C23:AF25),""))</f>
        <v/>
      </c>
      <c r="AI23" s="330"/>
      <c r="AJ23" s="333" t="s">
        <v>42</v>
      </c>
      <c r="AK23" s="307">
        <f>IF(ISTEXT('[1]Prijava i izvlačenje brojeva'!C7)=FALSE,"",IF(AND(ISNUMBER(A23)=FALSE,ISTEXT(B23)=TRUE),'[1]Prijava i izvlačenje brojeva'!$H$1+1,IF(AND(COUNT(C23:AF25)&gt;0,ISBLANK(AJ23)=TRUE),AU23,"")))</f>
        <v>7</v>
      </c>
      <c r="AL23" s="84">
        <f t="shared" si="0"/>
        <v>7</v>
      </c>
      <c r="AM23" s="84" t="str">
        <f t="shared" si="1"/>
        <v xml:space="preserve">Ostriž 2 Cirkovljan </v>
      </c>
      <c r="AN23" s="50" t="str">
        <f t="shared" si="2"/>
        <v/>
      </c>
      <c r="AO23" s="55" t="str">
        <f>IF(ISNUMBER(AH23)=TRUE,AH23,"")</f>
        <v/>
      </c>
      <c r="AP23" s="50" t="str">
        <f>IF(ISTEXT(B23)=TRUE,B23,"")</f>
        <v xml:space="preserve">Ostriž 2 Cirkovljan </v>
      </c>
      <c r="AQ23" s="85" t="str">
        <f>IF(COUNT(C23:AF25)&gt;0,SUM(C23:AF25),"")</f>
        <v/>
      </c>
      <c r="AR23" s="56" t="str">
        <f>IF(ISNUMBER(AQ23)=TRUE,AQ23/10,"")</f>
        <v/>
      </c>
      <c r="AS23" s="56" t="str">
        <f>IF(AND(ISBLANK(AJ23)=TRUE,ISNUMBER(AG23)=TRUE),AG23,"")</f>
        <v/>
      </c>
      <c r="AT23" s="57" t="str">
        <f>IF(ISNUMBER(AS23)=TRUE,AS23+AO23/10000000,"")</f>
        <v/>
      </c>
      <c r="AU23" s="50" t="str">
        <f>IF(ISNUMBER(AT23)=TRUE,((COUNT(AT$8:AT$61)+1-RANK(AT23,$AT$8:$AT$61,0)-RANK(AT23,$AT$8:$AT$61,1))/2)+RANK(AT23,$AT$8:$AT$61,0),"")</f>
        <v/>
      </c>
    </row>
    <row r="24" spans="1:47" ht="18" customHeight="1" x14ac:dyDescent="0.2">
      <c r="A24" s="319"/>
      <c r="B24" s="322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7"/>
      <c r="AG24" s="325"/>
      <c r="AH24" s="328"/>
      <c r="AI24" s="331"/>
      <c r="AJ24" s="334"/>
      <c r="AK24" s="308"/>
      <c r="AL24" s="84"/>
      <c r="AM24" s="84"/>
      <c r="AQ24" s="85"/>
      <c r="AR24" s="56"/>
      <c r="AS24" s="56"/>
    </row>
    <row r="25" spans="1:47" ht="18" customHeight="1" thickBot="1" x14ac:dyDescent="0.25">
      <c r="A25" s="320"/>
      <c r="B25" s="357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100"/>
      <c r="AG25" s="358"/>
      <c r="AH25" s="359"/>
      <c r="AI25" s="360"/>
      <c r="AJ25" s="361"/>
      <c r="AK25" s="336"/>
      <c r="AL25" s="84" t="str">
        <f t="shared" si="0"/>
        <v/>
      </c>
      <c r="AM25" s="84" t="str">
        <f t="shared" si="1"/>
        <v/>
      </c>
      <c r="AN25" s="50" t="str">
        <f t="shared" si="2"/>
        <v/>
      </c>
      <c r="AQ25" s="85"/>
      <c r="AR25" s="56"/>
      <c r="AS25" s="56"/>
    </row>
    <row r="26" spans="1:47" ht="18" customHeight="1" thickTop="1" x14ac:dyDescent="0.2">
      <c r="A26" s="337" t="str">
        <f>IF(ISNUMBER('[1]Prijava i izvlačenje brojeva'!A8)=TRUE,'[1]Prijava i izvlačenje brojeva'!A8,"")</f>
        <v/>
      </c>
      <c r="B26" s="339" t="str">
        <f>IF(ISTEXT('[1]Prijava i izvlačenje brojeva'!C8)=TRUE,'[1]Prijava i izvlačenje brojeva'!C8,"")</f>
        <v/>
      </c>
      <c r="C26" s="101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3"/>
      <c r="AG26" s="341" t="str">
        <f>IF(ISBLANK(AJ26)=FALSE,"",IF(AND(COUNT(C26:AF28)&gt;0,ISBLANK(AI26)=TRUE),AQ26,IF(AND(COUNT(C26:AF28)&gt;0,ISBLANK(AI26)=FALSE),AQ26-AR26,"")))</f>
        <v/>
      </c>
      <c r="AH26" s="344" t="str">
        <f>IF(ISBLANK(AJ26)=FALSE,"",IF(COUNT(C26:AF28)&gt;0,MAX(C26:AF28),""))</f>
        <v/>
      </c>
      <c r="AI26" s="347"/>
      <c r="AJ26" s="350"/>
      <c r="AK26" s="353" t="str">
        <f>IF(ISTEXT('[1]Prijava i izvlačenje brojeva'!C8)=FALSE,"",IF(AND(ISNUMBER(A26)=FALSE,ISTEXT(B26)=TRUE),'[1]Prijava i izvlačenje brojeva'!$H$1+1,IF(AND(COUNT(C26:AF28)&gt;0,ISBLANK(AJ26)=TRUE),AU26,"")))</f>
        <v/>
      </c>
      <c r="AL26" s="84" t="str">
        <f t="shared" si="0"/>
        <v/>
      </c>
      <c r="AM26" s="84" t="str">
        <f t="shared" si="1"/>
        <v/>
      </c>
      <c r="AN26" s="50" t="str">
        <f t="shared" si="2"/>
        <v/>
      </c>
      <c r="AO26" s="55" t="str">
        <f>IF(ISNUMBER(AH26)=TRUE,AH26,"")</f>
        <v/>
      </c>
      <c r="AP26" s="50" t="str">
        <f>IF(ISTEXT(B26)=TRUE,B26,"")</f>
        <v/>
      </c>
      <c r="AQ26" s="85" t="str">
        <f>IF(COUNT(C26:AF28)&gt;0,SUM(C26:AF28),"")</f>
        <v/>
      </c>
      <c r="AR26" s="56" t="str">
        <f>IF(ISNUMBER(AQ26)=TRUE,AQ26/10,"")</f>
        <v/>
      </c>
      <c r="AS26" s="56" t="str">
        <f>IF(AND(ISBLANK(AJ26)=TRUE,ISNUMBER(AG26)=TRUE),AG26,"")</f>
        <v/>
      </c>
      <c r="AT26" s="57" t="str">
        <f>IF(ISNUMBER(AS26)=TRUE,AS26+AO26/10000000,"")</f>
        <v/>
      </c>
      <c r="AU26" s="50" t="str">
        <f>IF(ISNUMBER(AT26)=TRUE,((COUNT(AT$8:AT$61)+1-RANK(AT26,$AT$8:$AT$61,0)-RANK(AT26,$AT$8:$AT$61,1))/2)+RANK(AT26,$AT$8:$AT$61,0),"")</f>
        <v/>
      </c>
    </row>
    <row r="27" spans="1:47" ht="18" customHeight="1" x14ac:dyDescent="0.2">
      <c r="A27" s="338"/>
      <c r="B27" s="340"/>
      <c r="C27" s="104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6"/>
      <c r="AG27" s="342"/>
      <c r="AH27" s="345"/>
      <c r="AI27" s="348"/>
      <c r="AJ27" s="351"/>
      <c r="AK27" s="354"/>
      <c r="AL27" s="84"/>
      <c r="AM27" s="84"/>
      <c r="AQ27" s="85"/>
      <c r="AR27" s="56"/>
      <c r="AS27" s="56"/>
    </row>
    <row r="28" spans="1:47" ht="18" customHeight="1" thickBot="1" x14ac:dyDescent="0.25">
      <c r="A28" s="362"/>
      <c r="B28" s="363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1"/>
      <c r="AG28" s="343"/>
      <c r="AH28" s="346"/>
      <c r="AI28" s="349"/>
      <c r="AJ28" s="352"/>
      <c r="AK28" s="355"/>
      <c r="AL28" s="84" t="str">
        <f t="shared" si="0"/>
        <v/>
      </c>
      <c r="AM28" s="84" t="str">
        <f t="shared" si="1"/>
        <v/>
      </c>
      <c r="AN28" s="50" t="str">
        <f t="shared" si="2"/>
        <v/>
      </c>
      <c r="AQ28" s="85"/>
      <c r="AR28" s="56"/>
      <c r="AS28" s="56"/>
    </row>
    <row r="29" spans="1:47" ht="18" customHeight="1" thickTop="1" x14ac:dyDescent="0.2">
      <c r="A29" s="318" t="str">
        <f>IF(ISNUMBER('[1]Prijava i izvlačenje brojeva'!A9)=TRUE,'[1]Prijava i izvlačenje brojeva'!A9,"")</f>
        <v/>
      </c>
      <c r="B29" s="356" t="str">
        <f>IF(ISTEXT('[1]Prijava i izvlačenje brojeva'!C9)=TRUE,'[1]Prijava i izvlačenje brojeva'!C9,"")</f>
        <v/>
      </c>
      <c r="C29" s="92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4"/>
      <c r="AG29" s="324" t="str">
        <f>IF(ISBLANK(AJ29)=FALSE,"",IF(AND(COUNT(C29:AF31)&gt;0,ISBLANK(AI29)=TRUE),AQ29,IF(AND(COUNT(C29:AF31)&gt;0,ISBLANK(AI29)=FALSE),AQ29-AR29,"")))</f>
        <v/>
      </c>
      <c r="AH29" s="327" t="str">
        <f>IF(ISBLANK(AJ29)=FALSE,"",IF(COUNT(C29:AF31)&gt;0,MAX(C29:AF31),""))</f>
        <v/>
      </c>
      <c r="AI29" s="330"/>
      <c r="AJ29" s="333"/>
      <c r="AK29" s="307" t="str">
        <f>IF(ISTEXT('[1]Prijava i izvlačenje brojeva'!C9)=FALSE,"",IF(AND(ISNUMBER(A29)=FALSE,ISTEXT(B29)=TRUE),'[1]Prijava i izvlačenje brojeva'!$H$1+1,IF(AND(COUNT(C29:AF31)&gt;0,ISBLANK(AJ29)=TRUE),AU29,"")))</f>
        <v/>
      </c>
      <c r="AL29" s="84" t="str">
        <f t="shared" si="0"/>
        <v/>
      </c>
      <c r="AM29" s="84" t="str">
        <f t="shared" si="1"/>
        <v/>
      </c>
      <c r="AN29" s="50" t="str">
        <f t="shared" si="2"/>
        <v/>
      </c>
      <c r="AO29" s="55" t="str">
        <f>IF(ISNUMBER(AH29)=TRUE,AH29,"")</f>
        <v/>
      </c>
      <c r="AP29" s="50" t="str">
        <f>IF(ISTEXT(B29)=TRUE,B29,"")</f>
        <v/>
      </c>
      <c r="AQ29" s="85" t="str">
        <f>IF(COUNT(C29:AF31)&gt;0,SUM(C29:AF31),"")</f>
        <v/>
      </c>
      <c r="AR29" s="56" t="str">
        <f>IF(ISNUMBER(AQ29)=TRUE,AQ29/10,"")</f>
        <v/>
      </c>
      <c r="AS29" s="56" t="str">
        <f>IF(AND(ISBLANK(AJ29)=TRUE,ISNUMBER(AG29)=TRUE),AG29,"")</f>
        <v/>
      </c>
      <c r="AT29" s="57" t="str">
        <f>IF(ISNUMBER(AS29)=TRUE,AS29+AO29/10000000,"")</f>
        <v/>
      </c>
      <c r="AU29" s="50" t="str">
        <f>IF(ISNUMBER(AT29)=TRUE,((COUNT(AT$8:AT$61)+1-RANK(AT29,$AT$8:$AT$61,0)-RANK(AT29,$AT$8:$AT$61,1))/2)+RANK(AT29,$AT$8:$AT$61,0),"")</f>
        <v/>
      </c>
    </row>
    <row r="30" spans="1:47" ht="18" customHeight="1" x14ac:dyDescent="0.2">
      <c r="A30" s="319"/>
      <c r="B30" s="322"/>
      <c r="C30" s="95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7"/>
      <c r="AG30" s="325"/>
      <c r="AH30" s="328"/>
      <c r="AI30" s="331"/>
      <c r="AJ30" s="334"/>
      <c r="AK30" s="308"/>
      <c r="AL30" s="84"/>
      <c r="AM30" s="84"/>
      <c r="AQ30" s="85"/>
      <c r="AR30" s="56"/>
      <c r="AS30" s="56"/>
    </row>
    <row r="31" spans="1:47" ht="18" customHeight="1" thickBot="1" x14ac:dyDescent="0.25">
      <c r="A31" s="320"/>
      <c r="B31" s="357"/>
      <c r="C31" s="98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100"/>
      <c r="AG31" s="358"/>
      <c r="AH31" s="359"/>
      <c r="AI31" s="360"/>
      <c r="AJ31" s="361"/>
      <c r="AK31" s="336"/>
      <c r="AL31" s="84" t="str">
        <f t="shared" si="0"/>
        <v/>
      </c>
      <c r="AM31" s="84" t="str">
        <f t="shared" si="1"/>
        <v/>
      </c>
      <c r="AN31" s="50" t="str">
        <f t="shared" si="2"/>
        <v/>
      </c>
      <c r="AQ31" s="85"/>
      <c r="AR31" s="56"/>
      <c r="AS31" s="56"/>
    </row>
    <row r="32" spans="1:47" ht="18" customHeight="1" thickTop="1" x14ac:dyDescent="0.2">
      <c r="A32" s="337" t="str">
        <f>IF(ISNUMBER('[1]Prijava i izvlačenje brojeva'!A10)=TRUE,'[1]Prijava i izvlačenje brojeva'!A10,"")</f>
        <v/>
      </c>
      <c r="B32" s="339" t="str">
        <f>IF(ISTEXT('[1]Prijava i izvlačenje brojeva'!C10)=TRUE,'[1]Prijava i izvlačenje brojeva'!C10,"")</f>
        <v/>
      </c>
      <c r="C32" s="101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3"/>
      <c r="AG32" s="341" t="str">
        <f>IF(ISBLANK(AJ32)=FALSE,"",IF(AND(COUNT(C32:AF34)&gt;0,ISBLANK(AI32)=TRUE),AQ32,IF(AND(COUNT(C32:AF34)&gt;0,ISBLANK(AI32)=FALSE),AQ32-AR32,"")))</f>
        <v/>
      </c>
      <c r="AH32" s="344" t="str">
        <f>IF(ISBLANK(AJ32)=FALSE,"",IF(COUNT(C32:AF34)&gt;0,MAX(C32:AF34),""))</f>
        <v/>
      </c>
      <c r="AI32" s="347"/>
      <c r="AJ32" s="350"/>
      <c r="AK32" s="353" t="str">
        <f>IF(ISTEXT('[1]Prijava i izvlačenje brojeva'!C10)=FALSE,"",IF(AND(ISNUMBER(A32)=FALSE,ISTEXT(B32)=TRUE),'[1]Prijava i izvlačenje brojeva'!$H$1+1,IF(AND(COUNT(C32:AF34)&gt;0,ISBLANK(AJ32)=TRUE),AU32,"")))</f>
        <v/>
      </c>
      <c r="AL32" s="84" t="str">
        <f t="shared" si="0"/>
        <v/>
      </c>
      <c r="AM32" s="84" t="str">
        <f t="shared" si="1"/>
        <v/>
      </c>
      <c r="AN32" s="50" t="str">
        <f t="shared" si="2"/>
        <v/>
      </c>
      <c r="AO32" s="55" t="str">
        <f>IF(ISNUMBER(AH32)=TRUE,AH32,"")</f>
        <v/>
      </c>
      <c r="AP32" s="50" t="str">
        <f>IF(ISTEXT(B32)=TRUE,B32,"")</f>
        <v/>
      </c>
      <c r="AQ32" s="85" t="str">
        <f>IF(COUNT(C32:AF34)&gt;0,SUM(C32:AF34),"")</f>
        <v/>
      </c>
      <c r="AR32" s="56" t="str">
        <f>IF(ISNUMBER(AQ32)=TRUE,AQ32/10,"")</f>
        <v/>
      </c>
      <c r="AS32" s="56" t="str">
        <f>IF(AND(ISBLANK(AJ32)=TRUE,ISNUMBER(AG32)=TRUE),AG32,"")</f>
        <v/>
      </c>
      <c r="AT32" s="57" t="str">
        <f>IF(ISNUMBER(AS32)=TRUE,AS32+AO32/10000000,"")</f>
        <v/>
      </c>
      <c r="AU32" s="50" t="str">
        <f>IF(ISNUMBER(AT32)=TRUE,((COUNT(AT$8:AT$61)+1-RANK(AT32,$AT$8:$AT$61,0)-RANK(AT32,$AT$8:$AT$61,1))/2)+RANK(AT32,$AT$8:$AT$61,0),"")</f>
        <v/>
      </c>
    </row>
    <row r="33" spans="1:47" ht="18" customHeight="1" x14ac:dyDescent="0.2">
      <c r="A33" s="338"/>
      <c r="B33" s="340"/>
      <c r="C33" s="104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6"/>
      <c r="AG33" s="342"/>
      <c r="AH33" s="345"/>
      <c r="AI33" s="348"/>
      <c r="AJ33" s="351"/>
      <c r="AK33" s="354"/>
      <c r="AL33" s="84"/>
      <c r="AM33" s="84"/>
      <c r="AQ33" s="85"/>
      <c r="AR33" s="56"/>
      <c r="AS33" s="56"/>
    </row>
    <row r="34" spans="1:47" ht="18" customHeight="1" thickBot="1" x14ac:dyDescent="0.25">
      <c r="A34" s="362"/>
      <c r="B34" s="363"/>
      <c r="C34" s="89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1"/>
      <c r="AG34" s="343"/>
      <c r="AH34" s="346"/>
      <c r="AI34" s="349"/>
      <c r="AJ34" s="352"/>
      <c r="AK34" s="355"/>
      <c r="AL34" s="84" t="str">
        <f t="shared" si="0"/>
        <v/>
      </c>
      <c r="AM34" s="84" t="str">
        <f t="shared" si="1"/>
        <v/>
      </c>
      <c r="AN34" s="50" t="str">
        <f t="shared" si="2"/>
        <v/>
      </c>
      <c r="AQ34" s="85"/>
      <c r="AR34" s="56"/>
      <c r="AS34" s="56"/>
    </row>
    <row r="35" spans="1:47" ht="18" customHeight="1" thickTop="1" x14ac:dyDescent="0.2">
      <c r="A35" s="318" t="str">
        <f>IF(ISNUMBER('[1]Prijava i izvlačenje brojeva'!A11)=TRUE,'[1]Prijava i izvlačenje brojeva'!A11,"")</f>
        <v/>
      </c>
      <c r="B35" s="356" t="str">
        <f>IF(ISTEXT('[1]Prijava i izvlačenje brojeva'!C11)=TRUE,'[1]Prijava i izvlačenje brojeva'!C11,"")</f>
        <v/>
      </c>
      <c r="C35" s="92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4"/>
      <c r="AG35" s="324" t="str">
        <f>IF(ISBLANK(AJ35)=FALSE,"",IF(AND(COUNT(C35:AF37)&gt;0,ISBLANK(AI35)=TRUE),AQ35,IF(AND(COUNT(C35:AF37)&gt;0,ISBLANK(AI35)=FALSE),AQ35-AR35,"")))</f>
        <v/>
      </c>
      <c r="AH35" s="327" t="str">
        <f>IF(ISBLANK(AJ35)=FALSE,"",IF(COUNT(C35:AF37)&gt;0,MAX(C35:AF37),""))</f>
        <v/>
      </c>
      <c r="AI35" s="330"/>
      <c r="AJ35" s="333"/>
      <c r="AK35" s="307" t="str">
        <f>IF(ISTEXT('[1]Prijava i izvlačenje brojeva'!C11)=FALSE,"",IF(AND(ISNUMBER(A35)=FALSE,ISTEXT(B35)=TRUE),'[1]Prijava i izvlačenje brojeva'!$H$1+1,IF(AND(COUNT(C35:AF37)&gt;0,ISBLANK(AJ35)=TRUE),AU35,"")))</f>
        <v/>
      </c>
      <c r="AL35" s="84" t="str">
        <f t="shared" si="0"/>
        <v/>
      </c>
      <c r="AM35" s="84" t="str">
        <f t="shared" si="1"/>
        <v/>
      </c>
      <c r="AN35" s="50" t="str">
        <f t="shared" si="2"/>
        <v/>
      </c>
      <c r="AO35" s="55" t="str">
        <f>IF(ISNUMBER(AH35)=TRUE,AH35,"")</f>
        <v/>
      </c>
      <c r="AP35" s="50" t="str">
        <f>IF(ISTEXT(B35)=TRUE,B35,"")</f>
        <v/>
      </c>
      <c r="AQ35" s="85" t="str">
        <f>IF(COUNT(C35:AF37)&gt;0,SUM(C35:AF37),"")</f>
        <v/>
      </c>
      <c r="AR35" s="56" t="str">
        <f>IF(ISNUMBER(AQ35)=TRUE,AQ35/10,"")</f>
        <v/>
      </c>
      <c r="AS35" s="56" t="str">
        <f>IF(AND(ISBLANK(AJ35)=TRUE,ISNUMBER(AG35)=TRUE),AG35,"")</f>
        <v/>
      </c>
      <c r="AT35" s="57" t="str">
        <f>IF(ISNUMBER(AS35)=TRUE,AS35+AO35/10000000,"")</f>
        <v/>
      </c>
      <c r="AU35" s="50" t="str">
        <f>IF(ISNUMBER(AT35)=TRUE,((COUNT(AT$8:AT$61)+1-RANK(AT35,$AT$8:$AT$61,0)-RANK(AT35,$AT$8:$AT$61,1))/2)+RANK(AT35,$AT$8:$AT$61,0),"")</f>
        <v/>
      </c>
    </row>
    <row r="36" spans="1:47" ht="18" customHeight="1" x14ac:dyDescent="0.2">
      <c r="A36" s="319"/>
      <c r="B36" s="322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7"/>
      <c r="AG36" s="325"/>
      <c r="AH36" s="328"/>
      <c r="AI36" s="331"/>
      <c r="AJ36" s="334"/>
      <c r="AK36" s="308"/>
      <c r="AL36" s="84"/>
      <c r="AM36" s="84"/>
      <c r="AQ36" s="85"/>
      <c r="AR36" s="56"/>
      <c r="AS36" s="56"/>
    </row>
    <row r="37" spans="1:47" ht="18" customHeight="1" thickBot="1" x14ac:dyDescent="0.25">
      <c r="A37" s="320"/>
      <c r="B37" s="357"/>
      <c r="C37" s="98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100"/>
      <c r="AG37" s="358"/>
      <c r="AH37" s="359"/>
      <c r="AI37" s="360"/>
      <c r="AJ37" s="361"/>
      <c r="AK37" s="336"/>
      <c r="AL37" s="84" t="str">
        <f t="shared" si="0"/>
        <v/>
      </c>
      <c r="AM37" s="84" t="str">
        <f t="shared" si="1"/>
        <v/>
      </c>
      <c r="AN37" s="50" t="str">
        <f t="shared" si="2"/>
        <v/>
      </c>
      <c r="AQ37" s="85"/>
      <c r="AR37" s="56"/>
      <c r="AS37" s="56"/>
    </row>
    <row r="38" spans="1:47" ht="18" customHeight="1" thickTop="1" x14ac:dyDescent="0.2">
      <c r="A38" s="337" t="str">
        <f>IF(ISNUMBER('[1]Prijava i izvlačenje brojeva'!A12)=TRUE,'[1]Prijava i izvlačenje brojeva'!A12,"")</f>
        <v/>
      </c>
      <c r="B38" s="339" t="str">
        <f>IF(ISTEXT('[1]Prijava i izvlačenje brojeva'!C12)=TRUE,'[1]Prijava i izvlačenje brojeva'!C12,"")</f>
        <v/>
      </c>
      <c r="C38" s="101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3"/>
      <c r="AG38" s="341" t="str">
        <f>IF(ISBLANK(AJ38)=FALSE,"",IF(AND(COUNT(C38:AF40)&gt;0,ISBLANK(AI38)=TRUE),AQ38,IF(AND(COUNT(C38:AF40)&gt;0,ISBLANK(AI38)=FALSE),AQ38-AR38,"")))</f>
        <v/>
      </c>
      <c r="AH38" s="344" t="str">
        <f>IF(ISBLANK(AJ38)=FALSE,"",IF(COUNT(C38:AF40)&gt;0,MAX(C38:AF40),""))</f>
        <v/>
      </c>
      <c r="AI38" s="347"/>
      <c r="AJ38" s="350"/>
      <c r="AK38" s="353" t="str">
        <f>IF(ISTEXT('[1]Prijava i izvlačenje brojeva'!C12)=FALSE,"",IF(AND(ISNUMBER(A38)=FALSE,ISTEXT(B38)=TRUE),'[1]Prijava i izvlačenje brojeva'!$H$1+1,IF(AND(COUNT(C38:AF40)&gt;0,ISBLANK(AJ38)=TRUE),AU38,"")))</f>
        <v/>
      </c>
      <c r="AL38" s="84" t="str">
        <f t="shared" si="0"/>
        <v/>
      </c>
      <c r="AM38" s="84" t="str">
        <f t="shared" si="1"/>
        <v/>
      </c>
      <c r="AN38" s="50" t="str">
        <f t="shared" si="2"/>
        <v/>
      </c>
      <c r="AO38" s="55" t="str">
        <f>IF(ISNUMBER(AH38)=TRUE,AH38,"")</f>
        <v/>
      </c>
      <c r="AP38" s="50" t="str">
        <f>IF(ISTEXT(B38)=TRUE,B38,"")</f>
        <v/>
      </c>
      <c r="AQ38" s="85" t="str">
        <f>IF(COUNT(C38:AF40)&gt;0,SUM(C38:AF40),"")</f>
        <v/>
      </c>
      <c r="AR38" s="56" t="str">
        <f>IF(ISNUMBER(AQ38)=TRUE,AQ38/10,"")</f>
        <v/>
      </c>
      <c r="AS38" s="56" t="str">
        <f>IF(AND(ISBLANK(AJ38)=TRUE,ISNUMBER(AG38)=TRUE),AG38,"")</f>
        <v/>
      </c>
      <c r="AT38" s="57" t="str">
        <f>IF(ISNUMBER(AS38)=TRUE,AS38+AO38/10000000,"")</f>
        <v/>
      </c>
      <c r="AU38" s="50" t="str">
        <f>IF(ISNUMBER(AT38)=TRUE,((COUNT(AT$8:AT$61)+1-RANK(AT38,$AT$8:$AT$61,0)-RANK(AT38,$AT$8:$AT$61,1))/2)+RANK(AT38,$AT$8:$AT$61,0),"")</f>
        <v/>
      </c>
    </row>
    <row r="39" spans="1:47" ht="18" customHeight="1" x14ac:dyDescent="0.2">
      <c r="A39" s="338"/>
      <c r="B39" s="340"/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6"/>
      <c r="AG39" s="342"/>
      <c r="AH39" s="345"/>
      <c r="AI39" s="348"/>
      <c r="AJ39" s="351"/>
      <c r="AK39" s="354"/>
      <c r="AL39" s="84"/>
      <c r="AM39" s="84"/>
      <c r="AQ39" s="85"/>
      <c r="AR39" s="56"/>
      <c r="AS39" s="56"/>
    </row>
    <row r="40" spans="1:47" ht="18" customHeight="1" thickBot="1" x14ac:dyDescent="0.25">
      <c r="A40" s="362"/>
      <c r="B40" s="363"/>
      <c r="C40" s="89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1"/>
      <c r="AG40" s="343"/>
      <c r="AH40" s="346"/>
      <c r="AI40" s="349"/>
      <c r="AJ40" s="352"/>
      <c r="AK40" s="355"/>
      <c r="AL40" s="84" t="str">
        <f t="shared" si="0"/>
        <v/>
      </c>
      <c r="AM40" s="84" t="str">
        <f t="shared" si="1"/>
        <v/>
      </c>
      <c r="AN40" s="50" t="str">
        <f t="shared" si="2"/>
        <v/>
      </c>
      <c r="AQ40" s="85"/>
      <c r="AR40" s="56"/>
      <c r="AS40" s="56"/>
    </row>
    <row r="41" spans="1:47" ht="18" customHeight="1" thickTop="1" x14ac:dyDescent="0.2">
      <c r="A41" s="318" t="str">
        <f>IF(ISNUMBER('[1]Prijava i izvlačenje brojeva'!A13)=TRUE,'[1]Prijava i izvlačenje brojeva'!A13,"")</f>
        <v/>
      </c>
      <c r="B41" s="356" t="str">
        <f>IF(ISTEXT('[1]Prijava i izvlačenje brojeva'!C13)=TRUE,'[1]Prijava i izvlačenje brojeva'!C13,"")</f>
        <v/>
      </c>
      <c r="C41" s="92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4"/>
      <c r="AG41" s="324" t="str">
        <f>IF(ISBLANK(AJ41)=FALSE,"",IF(AND(COUNT(C41:AF43)&gt;0,ISBLANK(AI41)=TRUE),AQ41,IF(AND(COUNT(C41:AF43)&gt;0,ISBLANK(AI41)=FALSE),AQ41-AR41,"")))</f>
        <v/>
      </c>
      <c r="AH41" s="327" t="str">
        <f>IF(ISBLANK(AJ41)=FALSE,"",IF(COUNT(C41:AF43)&gt;0,MAX(C41:AF43),""))</f>
        <v/>
      </c>
      <c r="AI41" s="330"/>
      <c r="AJ41" s="333"/>
      <c r="AK41" s="307" t="str">
        <f>IF(ISTEXT('[1]Prijava i izvlačenje brojeva'!C13)=FALSE,"",IF(AND(ISNUMBER(A41)=FALSE,ISTEXT(B41)=TRUE),'[1]Prijava i izvlačenje brojeva'!$H$1+1,IF(AND(COUNT(C41:AF43)&gt;0,ISBLANK(AJ41)=TRUE),AU41,"")))</f>
        <v/>
      </c>
      <c r="AL41" s="84" t="str">
        <f t="shared" si="0"/>
        <v/>
      </c>
      <c r="AM41" s="84" t="str">
        <f t="shared" si="1"/>
        <v/>
      </c>
      <c r="AN41" s="50" t="str">
        <f t="shared" si="2"/>
        <v/>
      </c>
      <c r="AO41" s="55" t="str">
        <f>IF(ISNUMBER(AH41)=TRUE,AH41,"")</f>
        <v/>
      </c>
      <c r="AP41" s="50" t="str">
        <f>IF(ISTEXT(B41)=TRUE,B41,"")</f>
        <v/>
      </c>
      <c r="AQ41" s="85" t="str">
        <f>IF(COUNT(C41:AF43)&gt;0,SUM(C41:AF43),"")</f>
        <v/>
      </c>
      <c r="AR41" s="56" t="str">
        <f>IF(ISNUMBER(AQ41)=TRUE,AQ41/10,"")</f>
        <v/>
      </c>
      <c r="AS41" s="56" t="str">
        <f>IF(AND(ISBLANK(AJ41)=TRUE,ISNUMBER(AG41)=TRUE),AG41,"")</f>
        <v/>
      </c>
      <c r="AT41" s="57" t="str">
        <f>IF(ISNUMBER(AS41)=TRUE,AS41+AO41/10000000,"")</f>
        <v/>
      </c>
      <c r="AU41" s="50" t="str">
        <f>IF(ISNUMBER(AT41)=TRUE,((COUNT(AT$8:AT$61)+1-RANK(AT41,$AT$8:$AT$61,0)-RANK(AT41,$AT$8:$AT$61,1))/2)+RANK(AT41,$AT$8:$AT$61,0),"")</f>
        <v/>
      </c>
    </row>
    <row r="42" spans="1:47" ht="18" customHeight="1" x14ac:dyDescent="0.2">
      <c r="A42" s="319"/>
      <c r="B42" s="322"/>
      <c r="C42" s="95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7"/>
      <c r="AG42" s="325"/>
      <c r="AH42" s="328"/>
      <c r="AI42" s="331"/>
      <c r="AJ42" s="334"/>
      <c r="AK42" s="308"/>
      <c r="AL42" s="84"/>
      <c r="AM42" s="84"/>
      <c r="AQ42" s="85"/>
      <c r="AR42" s="56"/>
      <c r="AS42" s="56"/>
    </row>
    <row r="43" spans="1:47" ht="18" customHeight="1" thickBot="1" x14ac:dyDescent="0.25">
      <c r="A43" s="320"/>
      <c r="B43" s="357"/>
      <c r="C43" s="98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100"/>
      <c r="AG43" s="358"/>
      <c r="AH43" s="359"/>
      <c r="AI43" s="360"/>
      <c r="AJ43" s="361"/>
      <c r="AK43" s="336"/>
      <c r="AL43" s="84" t="str">
        <f t="shared" si="0"/>
        <v/>
      </c>
      <c r="AM43" s="84" t="str">
        <f t="shared" si="1"/>
        <v/>
      </c>
      <c r="AN43" s="50" t="str">
        <f t="shared" si="2"/>
        <v/>
      </c>
      <c r="AQ43" s="85"/>
      <c r="AR43" s="56"/>
      <c r="AS43" s="56"/>
    </row>
    <row r="44" spans="1:47" ht="18" customHeight="1" thickTop="1" x14ac:dyDescent="0.2">
      <c r="A44" s="337" t="str">
        <f>IF(ISNUMBER('[1]Prijava i izvlačenje brojeva'!A14)=TRUE,'[1]Prijava i izvlačenje brojeva'!A14,"")</f>
        <v/>
      </c>
      <c r="B44" s="339" t="str">
        <f>IF(ISTEXT('[1]Prijava i izvlačenje brojeva'!C14)=TRUE,'[1]Prijava i izvlačenje brojeva'!C14,"")</f>
        <v/>
      </c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3"/>
      <c r="AG44" s="341" t="str">
        <f>IF(ISBLANK(AJ44)=FALSE,"",IF(AND(COUNT(C44:AF46)&gt;0,ISBLANK(AI44)=TRUE),AQ44,IF(AND(COUNT(C44:AF46)&gt;0,ISBLANK(AI44)=FALSE),AQ44-AR44,"")))</f>
        <v/>
      </c>
      <c r="AH44" s="344" t="str">
        <f>IF(ISBLANK(AJ44)=FALSE,"",IF(COUNT(C44:AF46)&gt;0,MAX(C44:AF46),""))</f>
        <v/>
      </c>
      <c r="AI44" s="347"/>
      <c r="AJ44" s="350"/>
      <c r="AK44" s="353" t="str">
        <f>IF(ISTEXT('[1]Prijava i izvlačenje brojeva'!C14)=FALSE,"",IF(AND(ISNUMBER(A44)=FALSE,ISTEXT(B44)=TRUE),'[1]Prijava i izvlačenje brojeva'!$H$1+1,IF(AND(COUNT(C44:AF46)&gt;0,ISBLANK(AJ44)=TRUE),AU44,"")))</f>
        <v/>
      </c>
      <c r="AL44" s="84" t="str">
        <f t="shared" si="0"/>
        <v/>
      </c>
      <c r="AM44" s="84" t="str">
        <f t="shared" si="1"/>
        <v/>
      </c>
      <c r="AN44" s="50" t="str">
        <f t="shared" si="2"/>
        <v/>
      </c>
      <c r="AO44" s="55" t="str">
        <f>IF(ISNUMBER(AH44)=TRUE,AH44,"")</f>
        <v/>
      </c>
      <c r="AP44" s="50" t="str">
        <f>IF(ISTEXT(B44)=TRUE,B44,"")</f>
        <v/>
      </c>
      <c r="AQ44" s="85" t="str">
        <f>IF(COUNT(C44:AF46)&gt;0,SUM(C44:AF46),"")</f>
        <v/>
      </c>
      <c r="AR44" s="56" t="str">
        <f>IF(ISNUMBER(AQ44)=TRUE,AQ44/10,"")</f>
        <v/>
      </c>
      <c r="AS44" s="56" t="str">
        <f>IF(AND(ISBLANK(AJ44)=TRUE,ISNUMBER(AG44)=TRUE),AG44,"")</f>
        <v/>
      </c>
      <c r="AT44" s="57" t="str">
        <f>IF(ISNUMBER(AS44)=TRUE,AS44+AO44/10000000,"")</f>
        <v/>
      </c>
      <c r="AU44" s="50" t="str">
        <f>IF(ISNUMBER(AT44)=TRUE,((COUNT(AT$8:AT$61)+1-RANK(AT44,$AT$8:$AT$61,0)-RANK(AT44,$AT$8:$AT$61,1))/2)+RANK(AT44,$AT$8:$AT$61,0),"")</f>
        <v/>
      </c>
    </row>
    <row r="45" spans="1:47" ht="18" customHeight="1" x14ac:dyDescent="0.2">
      <c r="A45" s="338"/>
      <c r="B45" s="340"/>
      <c r="C45" s="104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6"/>
      <c r="AG45" s="342"/>
      <c r="AH45" s="345"/>
      <c r="AI45" s="348"/>
      <c r="AJ45" s="351"/>
      <c r="AK45" s="354"/>
      <c r="AL45" s="84"/>
      <c r="AM45" s="84"/>
      <c r="AQ45" s="85"/>
      <c r="AR45" s="56"/>
      <c r="AS45" s="56"/>
    </row>
    <row r="46" spans="1:47" ht="18" customHeight="1" thickBot="1" x14ac:dyDescent="0.25">
      <c r="A46" s="362"/>
      <c r="B46" s="363"/>
      <c r="C46" s="89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1"/>
      <c r="AG46" s="343"/>
      <c r="AH46" s="346"/>
      <c r="AI46" s="349"/>
      <c r="AJ46" s="352"/>
      <c r="AK46" s="355"/>
      <c r="AL46" s="84" t="str">
        <f t="shared" si="0"/>
        <v/>
      </c>
      <c r="AM46" s="84" t="str">
        <f t="shared" si="1"/>
        <v/>
      </c>
      <c r="AN46" s="50" t="str">
        <f t="shared" si="2"/>
        <v/>
      </c>
      <c r="AQ46" s="85"/>
      <c r="AR46" s="56"/>
      <c r="AS46" s="56"/>
    </row>
    <row r="47" spans="1:47" ht="18" customHeight="1" thickTop="1" x14ac:dyDescent="0.2">
      <c r="A47" s="318" t="str">
        <f>IF(ISNUMBER('[1]Prijava i izvlačenje brojeva'!A15)=TRUE,'[1]Prijava i izvlačenje brojeva'!A15,"")</f>
        <v/>
      </c>
      <c r="B47" s="356" t="str">
        <f>IF(ISTEXT('[1]Prijava i izvlačenje brojeva'!C15)=TRUE,'[1]Prijava i izvlačenje brojeva'!C15,"")</f>
        <v/>
      </c>
      <c r="C47" s="92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4"/>
      <c r="AG47" s="324" t="str">
        <f>IF(ISBLANK(AJ47)=FALSE,"",IF(AND(COUNT(C47:AF49)&gt;0,ISBLANK(AI47)=TRUE),AQ47,IF(AND(COUNT(C47:AF49)&gt;0,ISBLANK(AI47)=FALSE),AQ47-AR47,"")))</f>
        <v/>
      </c>
      <c r="AH47" s="327" t="str">
        <f>IF(ISBLANK(AJ47)=FALSE,"",IF(COUNT(C47:AF49)&gt;0,MAX(C47:AF49),""))</f>
        <v/>
      </c>
      <c r="AI47" s="330"/>
      <c r="AJ47" s="333"/>
      <c r="AK47" s="307" t="str">
        <f>IF(ISTEXT('[1]Prijava i izvlačenje brojeva'!C15)=FALSE,"",IF(AND(ISNUMBER(A47)=FALSE,ISTEXT(B47)=TRUE),'[1]Prijava i izvlačenje brojeva'!$H$1+1,IF(AND(COUNT(C47:AF49)&gt;0,ISBLANK(AJ47)=TRUE),AU47,"")))</f>
        <v/>
      </c>
      <c r="AL47" s="84" t="str">
        <f t="shared" si="0"/>
        <v/>
      </c>
      <c r="AM47" s="84" t="str">
        <f t="shared" si="1"/>
        <v/>
      </c>
      <c r="AN47" s="50" t="str">
        <f t="shared" si="2"/>
        <v/>
      </c>
      <c r="AO47" s="55" t="str">
        <f>IF(ISNUMBER(AH47)=TRUE,AH47,"")</f>
        <v/>
      </c>
      <c r="AP47" s="50" t="str">
        <f>IF(ISTEXT(B47)=TRUE,B47,"")</f>
        <v/>
      </c>
      <c r="AQ47" s="85" t="str">
        <f>IF(COUNT(C47:AF49)&gt;0,SUM(C47:AF49),"")</f>
        <v/>
      </c>
      <c r="AR47" s="56" t="str">
        <f>IF(ISNUMBER(AQ47)=TRUE,AQ47/10,"")</f>
        <v/>
      </c>
      <c r="AS47" s="56" t="str">
        <f>IF(AND(ISBLANK(AJ47)=TRUE,ISNUMBER(AG47)=TRUE),AG47,"")</f>
        <v/>
      </c>
      <c r="AT47" s="57" t="str">
        <f>IF(ISNUMBER(AS47)=TRUE,AS47+AO47/10000000,"")</f>
        <v/>
      </c>
      <c r="AU47" s="50" t="str">
        <f>IF(ISNUMBER(AT47)=TRUE,((COUNT(AT$8:AT$61)+1-RANK(AT47,$AT$8:$AT$61,0)-RANK(AT47,$AT$8:$AT$61,1))/2)+RANK(AT47,$AT$8:$AT$61,0),"")</f>
        <v/>
      </c>
    </row>
    <row r="48" spans="1:47" ht="18" customHeight="1" x14ac:dyDescent="0.2">
      <c r="A48" s="319"/>
      <c r="B48" s="322"/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7"/>
      <c r="AG48" s="325"/>
      <c r="AH48" s="328"/>
      <c r="AI48" s="331"/>
      <c r="AJ48" s="334"/>
      <c r="AK48" s="308"/>
      <c r="AL48" s="84"/>
      <c r="AM48" s="84"/>
      <c r="AQ48" s="85"/>
      <c r="AR48" s="56"/>
      <c r="AS48" s="56"/>
    </row>
    <row r="49" spans="1:47" ht="18" customHeight="1" thickBot="1" x14ac:dyDescent="0.25">
      <c r="A49" s="320"/>
      <c r="B49" s="357"/>
      <c r="C49" s="98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100"/>
      <c r="AG49" s="358"/>
      <c r="AH49" s="359"/>
      <c r="AI49" s="360"/>
      <c r="AJ49" s="361"/>
      <c r="AK49" s="336"/>
      <c r="AL49" s="84" t="str">
        <f t="shared" si="0"/>
        <v/>
      </c>
      <c r="AM49" s="84" t="str">
        <f t="shared" si="1"/>
        <v/>
      </c>
      <c r="AN49" s="50" t="str">
        <f t="shared" si="2"/>
        <v/>
      </c>
      <c r="AQ49" s="85"/>
      <c r="AR49" s="56"/>
      <c r="AS49" s="56"/>
    </row>
    <row r="50" spans="1:47" ht="18" customHeight="1" thickTop="1" x14ac:dyDescent="0.2">
      <c r="A50" s="337" t="str">
        <f>IF(ISNUMBER('[1]Prijava i izvlačenje brojeva'!A16)=TRUE,'[1]Prijava i izvlačenje brojeva'!A16,"")</f>
        <v/>
      </c>
      <c r="B50" s="339" t="str">
        <f>IF(ISTEXT('[1]Prijava i izvlačenje brojeva'!C16)=TRUE,'[1]Prijava i izvlačenje brojeva'!C16,"")</f>
        <v/>
      </c>
      <c r="C50" s="101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3"/>
      <c r="AG50" s="341" t="str">
        <f>IF(ISBLANK(AJ50)=FALSE,"",IF(AND(COUNT(C50:AF52)&gt;0,ISBLANK(AI50)=TRUE),AQ50,IF(AND(COUNT(C50:AF52)&gt;0,ISBLANK(AI50)=FALSE),AQ50-AR50,"")))</f>
        <v/>
      </c>
      <c r="AH50" s="344" t="str">
        <f>IF(ISBLANK(AJ50)=FALSE,"",IF(COUNT(C50:AF52)&gt;0,MAX(C50:AF52),""))</f>
        <v/>
      </c>
      <c r="AI50" s="347"/>
      <c r="AJ50" s="350"/>
      <c r="AK50" s="353" t="str">
        <f>IF(ISTEXT('[1]Prijava i izvlačenje brojeva'!C16)=FALSE,"",IF(AND(ISNUMBER(A50)=FALSE,ISTEXT(B50)=TRUE),'[1]Prijava i izvlačenje brojeva'!$H$1+1,IF(AND(COUNT(C50:AF52)&gt;0,ISBLANK(AJ50)=TRUE),AU50,"")))</f>
        <v/>
      </c>
      <c r="AL50" s="84" t="str">
        <f t="shared" si="0"/>
        <v/>
      </c>
      <c r="AM50" s="84" t="str">
        <f t="shared" si="1"/>
        <v/>
      </c>
      <c r="AN50" s="50" t="str">
        <f t="shared" si="2"/>
        <v/>
      </c>
      <c r="AO50" s="55" t="str">
        <f>IF(ISNUMBER(AH50)=TRUE,AH50,"")</f>
        <v/>
      </c>
      <c r="AP50" s="50" t="str">
        <f>IF(ISTEXT(B50)=TRUE,B50,"")</f>
        <v/>
      </c>
      <c r="AQ50" s="85" t="str">
        <f>IF(COUNT(C50:AF52)&gt;0,SUM(C50:AF52),"")</f>
        <v/>
      </c>
      <c r="AR50" s="56" t="str">
        <f>IF(ISNUMBER(AQ50)=TRUE,AQ50/10,"")</f>
        <v/>
      </c>
      <c r="AS50" s="56" t="str">
        <f>IF(AND(ISBLANK(AJ50)=TRUE,ISNUMBER(AG50)=TRUE),AG50,"")</f>
        <v/>
      </c>
      <c r="AT50" s="57" t="str">
        <f>IF(ISNUMBER(AS50)=TRUE,AS50+AO50/10000000,"")</f>
        <v/>
      </c>
      <c r="AU50" s="50" t="str">
        <f>IF(ISNUMBER(AT50)=TRUE,((COUNT(AT$8:AT$61)+1-RANK(AT50,$AT$8:$AT$61,0)-RANK(AT50,$AT$8:$AT$61,1))/2)+RANK(AT50,$AT$8:$AT$61,0),"")</f>
        <v/>
      </c>
    </row>
    <row r="51" spans="1:47" ht="18" customHeight="1" x14ac:dyDescent="0.2">
      <c r="A51" s="338"/>
      <c r="B51" s="340"/>
      <c r="C51" s="104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6"/>
      <c r="AG51" s="342"/>
      <c r="AH51" s="345"/>
      <c r="AI51" s="348"/>
      <c r="AJ51" s="351"/>
      <c r="AK51" s="354"/>
      <c r="AL51" s="84"/>
      <c r="AM51" s="84"/>
      <c r="AQ51" s="85"/>
      <c r="AR51" s="56"/>
      <c r="AS51" s="56"/>
    </row>
    <row r="52" spans="1:47" ht="18" customHeight="1" thickBot="1" x14ac:dyDescent="0.25">
      <c r="A52" s="362"/>
      <c r="B52" s="363"/>
      <c r="C52" s="89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1"/>
      <c r="AG52" s="343"/>
      <c r="AH52" s="346"/>
      <c r="AI52" s="349"/>
      <c r="AJ52" s="352"/>
      <c r="AK52" s="355"/>
      <c r="AL52" s="84" t="str">
        <f t="shared" si="0"/>
        <v/>
      </c>
      <c r="AM52" s="84" t="str">
        <f t="shared" si="1"/>
        <v/>
      </c>
      <c r="AN52" s="50" t="str">
        <f t="shared" si="2"/>
        <v/>
      </c>
      <c r="AQ52" s="85"/>
      <c r="AR52" s="56"/>
      <c r="AS52" s="56"/>
    </row>
    <row r="53" spans="1:47" ht="18" customHeight="1" thickTop="1" x14ac:dyDescent="0.2">
      <c r="A53" s="318" t="str">
        <f>IF(ISNUMBER('[1]Prijava i izvlačenje brojeva'!A17)=TRUE,'[1]Prijava i izvlačenje brojeva'!A17,"")</f>
        <v/>
      </c>
      <c r="B53" s="356" t="str">
        <f>IF(ISTEXT('[1]Prijava i izvlačenje brojeva'!C17)=TRUE,'[1]Prijava i izvlačenje brojeva'!C17,"")</f>
        <v/>
      </c>
      <c r="C53" s="92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4"/>
      <c r="AG53" s="324" t="str">
        <f>IF(ISBLANK(AJ53)=FALSE,"",IF(AND(COUNT(C53:AF55)&gt;0,ISBLANK(AI53)=TRUE),AQ53,IF(AND(COUNT(C53:AF55)&gt;0,ISBLANK(AI53)=FALSE),AQ53-AR53,"")))</f>
        <v/>
      </c>
      <c r="AH53" s="327" t="str">
        <f>IF(ISBLANK(AJ53)=FALSE,"",IF(COUNT(C53:AF55)&gt;0,MAX(C53:AF55),""))</f>
        <v/>
      </c>
      <c r="AI53" s="330"/>
      <c r="AJ53" s="333"/>
      <c r="AK53" s="307" t="str">
        <f>IF(ISTEXT('[1]Prijava i izvlačenje brojeva'!C17)=FALSE,"",IF(AND(ISNUMBER(A53)=FALSE,ISTEXT(B53)=TRUE),'[1]Prijava i izvlačenje brojeva'!$H$1+1,IF(AND(COUNT(C53:AF55)&gt;0,ISBLANK(AJ53)=TRUE),AU53,"")))</f>
        <v/>
      </c>
      <c r="AL53" s="84" t="str">
        <f t="shared" si="0"/>
        <v/>
      </c>
      <c r="AM53" s="84" t="str">
        <f t="shared" si="1"/>
        <v/>
      </c>
      <c r="AN53" s="50" t="str">
        <f t="shared" si="2"/>
        <v/>
      </c>
      <c r="AO53" s="55" t="str">
        <f>IF(ISNUMBER(AH53)=TRUE,AH53,"")</f>
        <v/>
      </c>
      <c r="AP53" s="50" t="str">
        <f>IF(ISTEXT(B53)=TRUE,B53,"")</f>
        <v/>
      </c>
      <c r="AQ53" s="85" t="str">
        <f>IF(COUNT(C53:AF55)&gt;0,SUM(C53:AF55),"")</f>
        <v/>
      </c>
      <c r="AR53" s="56" t="str">
        <f>IF(ISNUMBER(AQ53)=TRUE,AQ53/10,"")</f>
        <v/>
      </c>
      <c r="AS53" s="56" t="str">
        <f>IF(AND(ISBLANK(AJ53)=TRUE,ISNUMBER(AG53)=TRUE),AG53,"")</f>
        <v/>
      </c>
      <c r="AT53" s="57" t="str">
        <f>IF(ISNUMBER(AS53)=TRUE,AS53+AO53/10000000,"")</f>
        <v/>
      </c>
      <c r="AU53" s="50" t="str">
        <f>IF(ISNUMBER(AT53)=TRUE,((COUNT(AT$8:AT$61)+1-RANK(AT53,$AT$8:$AT$61,0)-RANK(AT53,$AT$8:$AT$61,1))/2)+RANK(AT53,$AT$8:$AT$61,0),"")</f>
        <v/>
      </c>
    </row>
    <row r="54" spans="1:47" ht="18" customHeight="1" x14ac:dyDescent="0.2">
      <c r="A54" s="319"/>
      <c r="B54" s="322"/>
      <c r="C54" s="95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7"/>
      <c r="AG54" s="325"/>
      <c r="AH54" s="328"/>
      <c r="AI54" s="331"/>
      <c r="AJ54" s="334"/>
      <c r="AK54" s="308"/>
      <c r="AL54" s="84"/>
      <c r="AM54" s="84"/>
      <c r="AQ54" s="85"/>
      <c r="AR54" s="56"/>
      <c r="AS54" s="56"/>
    </row>
    <row r="55" spans="1:47" ht="18" customHeight="1" thickBot="1" x14ac:dyDescent="0.25">
      <c r="A55" s="320"/>
      <c r="B55" s="357"/>
      <c r="C55" s="98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100"/>
      <c r="AG55" s="358"/>
      <c r="AH55" s="359"/>
      <c r="AI55" s="360"/>
      <c r="AJ55" s="361"/>
      <c r="AK55" s="336"/>
      <c r="AL55" s="84" t="str">
        <f t="shared" si="0"/>
        <v/>
      </c>
      <c r="AM55" s="84" t="str">
        <f t="shared" si="1"/>
        <v/>
      </c>
      <c r="AN55" s="50" t="str">
        <f t="shared" si="2"/>
        <v/>
      </c>
      <c r="AQ55" s="85"/>
      <c r="AR55" s="56"/>
      <c r="AS55" s="56"/>
    </row>
    <row r="56" spans="1:47" ht="18" customHeight="1" thickTop="1" x14ac:dyDescent="0.2">
      <c r="A56" s="337" t="str">
        <f>IF(ISNUMBER('[1]Prijava i izvlačenje brojeva'!A18)=TRUE,'[1]Prijava i izvlačenje brojeva'!A18,"")</f>
        <v/>
      </c>
      <c r="B56" s="339" t="str">
        <f>IF(ISTEXT('[1]Prijava i izvlačenje brojeva'!C18)=TRUE,'[1]Prijava i izvlačenje brojeva'!C18,"")</f>
        <v/>
      </c>
      <c r="C56" s="101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3"/>
      <c r="AG56" s="341" t="str">
        <f>IF(ISBLANK(AJ56)=FALSE,"",IF(AND(COUNT(C56:AF58)&gt;0,ISBLANK(AI56)=TRUE),AQ56,IF(AND(COUNT(C56:AF58)&gt;0,ISBLANK(AI56)=FALSE),AQ56-AR56,"")))</f>
        <v/>
      </c>
      <c r="AH56" s="344" t="str">
        <f>IF(ISBLANK(AJ56)=FALSE,"",IF(COUNT(C56:AF58)&gt;0,MAX(C56:AF58),""))</f>
        <v/>
      </c>
      <c r="AI56" s="347"/>
      <c r="AJ56" s="350"/>
      <c r="AK56" s="353" t="str">
        <f>IF(ISTEXT('[1]Prijava i izvlačenje brojeva'!C18)=FALSE,"",IF(AND(ISNUMBER(A56)=FALSE,ISTEXT(B56)=TRUE),'[1]Prijava i izvlačenje brojeva'!$H$1+1,IF(AND(COUNT(C56:AF58)&gt;0,ISBLANK(AJ56)=TRUE),AU56,"")))</f>
        <v/>
      </c>
      <c r="AL56" s="84" t="str">
        <f t="shared" si="0"/>
        <v/>
      </c>
      <c r="AM56" s="84" t="str">
        <f t="shared" si="1"/>
        <v/>
      </c>
      <c r="AN56" s="50" t="str">
        <f t="shared" si="2"/>
        <v/>
      </c>
      <c r="AO56" s="55" t="str">
        <f>IF(ISNUMBER(AH56)=TRUE,AH56,"")</f>
        <v/>
      </c>
      <c r="AP56" s="50" t="str">
        <f>IF(ISTEXT(B56)=TRUE,B56,"")</f>
        <v/>
      </c>
      <c r="AQ56" s="85" t="str">
        <f>IF(COUNT(C56:AF58)&gt;0,SUM(C56:AF58),"")</f>
        <v/>
      </c>
      <c r="AR56" s="56" t="str">
        <f>IF(ISNUMBER(AQ56)=TRUE,AQ56/10,"")</f>
        <v/>
      </c>
      <c r="AS56" s="56" t="str">
        <f>IF(AND(ISBLANK(AJ56)=TRUE,ISNUMBER(AG56)=TRUE),AG56,"")</f>
        <v/>
      </c>
      <c r="AT56" s="57" t="str">
        <f>IF(ISNUMBER(AS56)=TRUE,AS56+AO56/10000000,"")</f>
        <v/>
      </c>
      <c r="AU56" s="50" t="str">
        <f>IF(ISNUMBER(AT56)=TRUE,((COUNT(AT$8:AT$61)+1-RANK(AT56,$AT$8:$AT$61,0)-RANK(AT56,$AT$8:$AT$61,1))/2)+RANK(AT56,$AT$8:$AT$61,0),"")</f>
        <v/>
      </c>
    </row>
    <row r="57" spans="1:47" ht="18" customHeight="1" x14ac:dyDescent="0.2">
      <c r="A57" s="338"/>
      <c r="B57" s="340"/>
      <c r="C57" s="104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6"/>
      <c r="AG57" s="342"/>
      <c r="AH57" s="345"/>
      <c r="AI57" s="348"/>
      <c r="AJ57" s="351"/>
      <c r="AK57" s="354"/>
      <c r="AL57" s="84"/>
      <c r="AM57" s="84"/>
      <c r="AQ57" s="85"/>
      <c r="AR57" s="56"/>
      <c r="AS57" s="56"/>
    </row>
    <row r="58" spans="1:47" ht="18" customHeight="1" thickBot="1" x14ac:dyDescent="0.25">
      <c r="A58" s="338"/>
      <c r="B58" s="340"/>
      <c r="C58" s="89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1"/>
      <c r="AG58" s="343"/>
      <c r="AH58" s="346"/>
      <c r="AI58" s="349"/>
      <c r="AJ58" s="352"/>
      <c r="AK58" s="355"/>
      <c r="AL58" s="84" t="str">
        <f t="shared" si="0"/>
        <v/>
      </c>
      <c r="AM58" s="84" t="str">
        <f t="shared" si="1"/>
        <v/>
      </c>
      <c r="AN58" s="50" t="str">
        <f t="shared" si="2"/>
        <v/>
      </c>
      <c r="AQ58" s="85"/>
      <c r="AR58" s="56"/>
      <c r="AS58" s="56"/>
    </row>
    <row r="59" spans="1:47" ht="18" customHeight="1" thickTop="1" x14ac:dyDescent="0.2">
      <c r="A59" s="318" t="str">
        <f>IF(ISNUMBER('[1]Prijava i izvlačenje brojeva'!A19)=TRUE,'[1]Prijava i izvlačenje brojeva'!A19,"")</f>
        <v/>
      </c>
      <c r="B59" s="321" t="str">
        <f>IF(ISTEXT('[1]Prijava i izvlačenje brojeva'!C19)=TRUE,'[1]Prijava i izvlačenje brojeva'!C19,"")</f>
        <v/>
      </c>
      <c r="C59" s="92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4"/>
      <c r="AG59" s="324" t="str">
        <f>IF(ISBLANK(AJ59)=FALSE,"",IF(AND(COUNT(C59:AF61)&gt;0,ISBLANK(AI59)=TRUE),AQ59,IF(AND(COUNT(C59:AF61)&gt;0,ISBLANK(AI59)=FALSE),AQ59-AR59,"")))</f>
        <v/>
      </c>
      <c r="AH59" s="327" t="str">
        <f>IF(ISBLANK(AJ59)=FALSE,"",IF(COUNT(C59:AF61)&gt;0,MAX(C59:AF61),""))</f>
        <v/>
      </c>
      <c r="AI59" s="330"/>
      <c r="AJ59" s="333"/>
      <c r="AK59" s="307" t="str">
        <f>IF(ISTEXT('[1]Prijava i izvlačenje brojeva'!C19)=FALSE,"",IF(AND(ISNUMBER(A59)=FALSE,ISTEXT(B59)=TRUE),'[1]Prijava i izvlačenje brojeva'!$H$1+1,IF(AND(COUNT(C59:AF61)&gt;0,ISBLANK(AJ59)=TRUE),AU59,"")))</f>
        <v/>
      </c>
      <c r="AL59" s="84" t="str">
        <f t="shared" si="0"/>
        <v/>
      </c>
      <c r="AM59" s="84" t="str">
        <f t="shared" si="1"/>
        <v/>
      </c>
      <c r="AN59" s="50" t="str">
        <f t="shared" si="2"/>
        <v/>
      </c>
      <c r="AO59" s="55" t="str">
        <f>IF(ISNUMBER(AH59)=TRUE,AH59,"")</f>
        <v/>
      </c>
      <c r="AP59" s="50" t="str">
        <f>IF(ISTEXT(B59)=TRUE,B59,"")</f>
        <v/>
      </c>
      <c r="AQ59" s="85" t="str">
        <f>IF(COUNT(C59:AF61)&gt;0,SUM(C59:AF61),"")</f>
        <v/>
      </c>
      <c r="AR59" s="56" t="str">
        <f>IF(ISNUMBER(AQ59)=TRUE,AQ59/10,"")</f>
        <v/>
      </c>
      <c r="AS59" s="56" t="str">
        <f>IF(AND(ISBLANK(AJ59)=TRUE,ISNUMBER(AG59)=TRUE),AG59,"")</f>
        <v/>
      </c>
      <c r="AT59" s="57" t="str">
        <f>IF(ISNUMBER(AS59)=TRUE,AS59+AO59/10000000,"")</f>
        <v/>
      </c>
      <c r="AU59" s="50" t="str">
        <f>IF(ISNUMBER(AT59)=TRUE,((COUNT(AT$8:AT$61)+1-RANK(AT59,$AT$8:$AT$61,0)-RANK(AT59,$AT$8:$AT$61,1))/2)+RANK(AT59,$AT$8:$AT$61,0),"")</f>
        <v/>
      </c>
    </row>
    <row r="60" spans="1:47" ht="18" customHeight="1" x14ac:dyDescent="0.2">
      <c r="A60" s="319"/>
      <c r="B60" s="322"/>
      <c r="C60" s="95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7"/>
      <c r="AG60" s="325"/>
      <c r="AH60" s="328"/>
      <c r="AI60" s="331"/>
      <c r="AJ60" s="334"/>
      <c r="AK60" s="308"/>
      <c r="AL60" s="84"/>
      <c r="AM60" s="84"/>
      <c r="AQ60" s="85"/>
      <c r="AR60" s="56"/>
      <c r="AS60" s="56"/>
    </row>
    <row r="61" spans="1:47" ht="18" customHeight="1" thickBot="1" x14ac:dyDescent="0.25">
      <c r="A61" s="320"/>
      <c r="B61" s="323"/>
      <c r="C61" s="111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3"/>
      <c r="AG61" s="326"/>
      <c r="AH61" s="329"/>
      <c r="AI61" s="332"/>
      <c r="AJ61" s="335"/>
      <c r="AK61" s="309"/>
      <c r="AL61" s="84" t="str">
        <f t="shared" si="0"/>
        <v/>
      </c>
      <c r="AM61" s="84" t="str">
        <f t="shared" si="1"/>
        <v/>
      </c>
      <c r="AN61" s="50" t="str">
        <f t="shared" si="2"/>
        <v/>
      </c>
      <c r="AQ61" s="85"/>
      <c r="AR61" s="56"/>
      <c r="AS61" s="56"/>
    </row>
    <row r="62" spans="1:47" ht="20.45" customHeight="1" thickTop="1" x14ac:dyDescent="0.2">
      <c r="A62" s="114"/>
      <c r="B62" s="115"/>
      <c r="AQ62" s="85"/>
      <c r="AR62" s="56"/>
      <c r="AS62" s="56"/>
    </row>
    <row r="63" spans="1:47" ht="27.75" customHeight="1" x14ac:dyDescent="0.2">
      <c r="B63" s="116" t="s">
        <v>43</v>
      </c>
      <c r="C63" s="117"/>
      <c r="D63" s="118"/>
      <c r="E63" s="310" t="str">
        <f>IF(ISTEXT('[1]Organizacija natjecanja'!F13)=TRUE,'[1]Organizacija natjecanja'!F13,"")</f>
        <v>Petar Kolarić</v>
      </c>
      <c r="F63" s="310"/>
      <c r="G63" s="310"/>
      <c r="H63" s="310"/>
      <c r="I63" s="310"/>
      <c r="J63" s="310"/>
      <c r="K63" s="310"/>
      <c r="L63" s="119"/>
      <c r="M63" s="120"/>
      <c r="N63" s="120"/>
      <c r="O63" s="116" t="s">
        <v>44</v>
      </c>
      <c r="Q63" s="121"/>
      <c r="S63" s="311" t="str">
        <f>IF(ISTEXT('[1]Organizacija natjecanja'!F11)=TRUE,'[1]Organizacija natjecanja'!F11,"")</f>
        <v>Petar Kolarić</v>
      </c>
      <c r="T63" s="311"/>
      <c r="U63" s="311"/>
      <c r="V63" s="311"/>
      <c r="W63" s="311"/>
      <c r="X63" s="311"/>
      <c r="Y63" s="311"/>
      <c r="Z63" s="122"/>
      <c r="AA63" s="122"/>
      <c r="AB63" s="116" t="s">
        <v>45</v>
      </c>
      <c r="AH63" s="311" t="str">
        <f>IF(ISTEXT('[1]Organizacija natjecanja'!F9)=TRUE,'[1]Organizacija natjecanja'!F9,"")</f>
        <v>Petar Kolarić</v>
      </c>
      <c r="AI63" s="311"/>
      <c r="AJ63" s="311"/>
      <c r="AK63" s="311"/>
      <c r="AL63" s="123"/>
      <c r="AM63" s="123"/>
    </row>
    <row r="64" spans="1:47" s="119" customFormat="1" ht="27.75" customHeight="1" x14ac:dyDescent="0.25">
      <c r="S64" s="120"/>
      <c r="Y64" s="124"/>
      <c r="AH64" s="125"/>
      <c r="AI64" s="126"/>
      <c r="AO64" s="127"/>
      <c r="AQ64" s="128"/>
      <c r="AT64" s="129"/>
    </row>
    <row r="65" spans="1:46" s="119" customFormat="1" ht="27.75" customHeight="1" x14ac:dyDescent="0.25">
      <c r="AH65" s="130"/>
      <c r="AO65" s="127"/>
      <c r="AQ65" s="128"/>
      <c r="AT65" s="129"/>
    </row>
    <row r="66" spans="1:46" s="119" customFormat="1" ht="27.75" customHeight="1" x14ac:dyDescent="0.25">
      <c r="B66" s="131"/>
      <c r="AD66" s="132"/>
      <c r="AE66" s="132"/>
      <c r="AF66" s="132"/>
      <c r="AO66" s="127"/>
      <c r="AQ66" s="128"/>
      <c r="AT66" s="129"/>
    </row>
    <row r="67" spans="1:46" s="120" customFormat="1" ht="28.5" customHeight="1" thickBot="1" x14ac:dyDescent="0.3">
      <c r="B67" s="133" t="s">
        <v>46</v>
      </c>
      <c r="W67" s="133" t="s">
        <v>47</v>
      </c>
      <c r="AL67" s="119"/>
      <c r="AM67" s="119"/>
      <c r="AN67" s="119"/>
      <c r="AO67" s="134"/>
      <c r="AQ67" s="135"/>
      <c r="AT67" s="136"/>
    </row>
    <row r="68" spans="1:46" s="124" customFormat="1" ht="27.75" customHeight="1" thickTop="1" thickBot="1" x14ac:dyDescent="0.3">
      <c r="B68" s="242" t="s">
        <v>3</v>
      </c>
      <c r="C68" s="243"/>
      <c r="D68" s="243"/>
      <c r="E68" s="244"/>
      <c r="F68" s="312" t="s">
        <v>48</v>
      </c>
      <c r="G68" s="313"/>
      <c r="H68" s="314"/>
      <c r="I68" s="242" t="s">
        <v>49</v>
      </c>
      <c r="J68" s="243"/>
      <c r="K68" s="243"/>
      <c r="L68" s="243"/>
      <c r="M68" s="243"/>
      <c r="N68" s="244"/>
      <c r="O68" s="243" t="s">
        <v>50</v>
      </c>
      <c r="P68" s="243"/>
      <c r="Q68" s="243"/>
      <c r="R68" s="243"/>
      <c r="S68" s="243"/>
      <c r="T68" s="244"/>
      <c r="V68" s="315" t="s">
        <v>47</v>
      </c>
      <c r="W68" s="316"/>
      <c r="X68" s="316"/>
      <c r="Y68" s="316"/>
      <c r="Z68" s="316"/>
      <c r="AA68" s="317"/>
      <c r="AB68" s="243" t="s">
        <v>51</v>
      </c>
      <c r="AC68" s="243"/>
      <c r="AD68" s="243"/>
      <c r="AE68" s="244"/>
      <c r="AL68" s="119"/>
      <c r="AM68" s="119"/>
      <c r="AN68" s="119"/>
      <c r="AP68" s="137"/>
      <c r="AS68" s="138"/>
    </row>
    <row r="69" spans="1:46" s="119" customFormat="1" ht="27.75" customHeight="1" thickTop="1" x14ac:dyDescent="0.25">
      <c r="B69" s="294"/>
      <c r="C69" s="295"/>
      <c r="D69" s="295"/>
      <c r="E69" s="296"/>
      <c r="F69" s="297"/>
      <c r="G69" s="298"/>
      <c r="H69" s="299"/>
      <c r="I69" s="300"/>
      <c r="J69" s="301"/>
      <c r="K69" s="301"/>
      <c r="L69" s="301"/>
      <c r="M69" s="301"/>
      <c r="N69" s="302"/>
      <c r="O69" s="301"/>
      <c r="P69" s="301"/>
      <c r="Q69" s="301"/>
      <c r="R69" s="301"/>
      <c r="S69" s="301"/>
      <c r="T69" s="302"/>
      <c r="U69" s="139"/>
      <c r="V69" s="303"/>
      <c r="W69" s="304"/>
      <c r="X69" s="304"/>
      <c r="Y69" s="304"/>
      <c r="Z69" s="304"/>
      <c r="AA69" s="305"/>
      <c r="AB69" s="306"/>
      <c r="AC69" s="298"/>
      <c r="AD69" s="298"/>
      <c r="AE69" s="299"/>
      <c r="AF69" s="133"/>
      <c r="AG69" s="133"/>
      <c r="AP69" s="128"/>
      <c r="AS69" s="129"/>
    </row>
    <row r="70" spans="1:46" s="119" customFormat="1" ht="27.75" customHeight="1" x14ac:dyDescent="0.25">
      <c r="B70" s="277"/>
      <c r="C70" s="278"/>
      <c r="D70" s="278"/>
      <c r="E70" s="279"/>
      <c r="F70" s="280"/>
      <c r="G70" s="281"/>
      <c r="H70" s="282"/>
      <c r="I70" s="283"/>
      <c r="J70" s="284"/>
      <c r="K70" s="284"/>
      <c r="L70" s="284"/>
      <c r="M70" s="284"/>
      <c r="N70" s="285"/>
      <c r="O70" s="284"/>
      <c r="P70" s="284"/>
      <c r="Q70" s="284"/>
      <c r="R70" s="284"/>
      <c r="S70" s="284"/>
      <c r="T70" s="285"/>
      <c r="U70" s="139"/>
      <c r="V70" s="286"/>
      <c r="W70" s="287"/>
      <c r="X70" s="287"/>
      <c r="Y70" s="287"/>
      <c r="Z70" s="287"/>
      <c r="AA70" s="288"/>
      <c r="AB70" s="289"/>
      <c r="AC70" s="281"/>
      <c r="AD70" s="281"/>
      <c r="AE70" s="282"/>
      <c r="AP70" s="128"/>
      <c r="AS70" s="129"/>
    </row>
    <row r="71" spans="1:46" s="119" customFormat="1" ht="27.75" customHeight="1" x14ac:dyDescent="0.25">
      <c r="A71" s="140"/>
      <c r="B71" s="277"/>
      <c r="C71" s="278"/>
      <c r="D71" s="278"/>
      <c r="E71" s="279"/>
      <c r="F71" s="280"/>
      <c r="G71" s="281"/>
      <c r="H71" s="282"/>
      <c r="I71" s="283"/>
      <c r="J71" s="284"/>
      <c r="K71" s="284"/>
      <c r="L71" s="284"/>
      <c r="M71" s="284"/>
      <c r="N71" s="285"/>
      <c r="O71" s="284"/>
      <c r="P71" s="284"/>
      <c r="Q71" s="284"/>
      <c r="R71" s="284"/>
      <c r="S71" s="284"/>
      <c r="T71" s="285"/>
      <c r="U71" s="139"/>
      <c r="V71" s="286"/>
      <c r="W71" s="287"/>
      <c r="X71" s="287"/>
      <c r="Y71" s="287"/>
      <c r="Z71" s="287"/>
      <c r="AA71" s="288"/>
      <c r="AB71" s="289"/>
      <c r="AC71" s="281"/>
      <c r="AD71" s="281"/>
      <c r="AE71" s="282"/>
      <c r="AP71" s="128"/>
      <c r="AS71" s="129"/>
    </row>
    <row r="72" spans="1:46" s="119" customFormat="1" ht="27.75" customHeight="1" x14ac:dyDescent="0.25">
      <c r="A72" s="140"/>
      <c r="B72" s="277"/>
      <c r="C72" s="278"/>
      <c r="D72" s="278"/>
      <c r="E72" s="279"/>
      <c r="F72" s="290"/>
      <c r="G72" s="227"/>
      <c r="H72" s="228"/>
      <c r="I72" s="283"/>
      <c r="J72" s="284"/>
      <c r="K72" s="284"/>
      <c r="L72" s="284"/>
      <c r="M72" s="284"/>
      <c r="N72" s="285"/>
      <c r="O72" s="284"/>
      <c r="P72" s="284"/>
      <c r="Q72" s="284"/>
      <c r="R72" s="284"/>
      <c r="S72" s="284"/>
      <c r="T72" s="285"/>
      <c r="U72" s="139"/>
      <c r="V72" s="291"/>
      <c r="W72" s="292"/>
      <c r="X72" s="292"/>
      <c r="Y72" s="292"/>
      <c r="Z72" s="292"/>
      <c r="AA72" s="293"/>
      <c r="AB72" s="290"/>
      <c r="AC72" s="227"/>
      <c r="AD72" s="227"/>
      <c r="AE72" s="228"/>
      <c r="AP72" s="128"/>
      <c r="AS72" s="129"/>
    </row>
    <row r="73" spans="1:46" s="119" customFormat="1" ht="27.75" customHeight="1" x14ac:dyDescent="0.25">
      <c r="B73" s="277"/>
      <c r="C73" s="278"/>
      <c r="D73" s="278"/>
      <c r="E73" s="279"/>
      <c r="F73" s="290"/>
      <c r="G73" s="227"/>
      <c r="H73" s="228"/>
      <c r="I73" s="283"/>
      <c r="J73" s="284"/>
      <c r="K73" s="284"/>
      <c r="L73" s="284"/>
      <c r="M73" s="284"/>
      <c r="N73" s="285"/>
      <c r="O73" s="284"/>
      <c r="P73" s="284"/>
      <c r="Q73" s="284"/>
      <c r="R73" s="284"/>
      <c r="S73" s="284"/>
      <c r="T73" s="285"/>
      <c r="U73" s="139"/>
      <c r="V73" s="291"/>
      <c r="W73" s="292"/>
      <c r="X73" s="292"/>
      <c r="Y73" s="292"/>
      <c r="Z73" s="292"/>
      <c r="AA73" s="293"/>
      <c r="AB73" s="290"/>
      <c r="AC73" s="227"/>
      <c r="AD73" s="227"/>
      <c r="AE73" s="228"/>
      <c r="AP73" s="128"/>
      <c r="AS73" s="129"/>
    </row>
    <row r="74" spans="1:46" s="119" customFormat="1" ht="27.75" customHeight="1" x14ac:dyDescent="0.25">
      <c r="B74" s="277"/>
      <c r="C74" s="278"/>
      <c r="D74" s="278"/>
      <c r="E74" s="279"/>
      <c r="F74" s="290"/>
      <c r="G74" s="227"/>
      <c r="H74" s="228"/>
      <c r="I74" s="283"/>
      <c r="J74" s="284"/>
      <c r="K74" s="284"/>
      <c r="L74" s="284"/>
      <c r="M74" s="284"/>
      <c r="N74" s="285"/>
      <c r="O74" s="284"/>
      <c r="P74" s="284"/>
      <c r="Q74" s="284"/>
      <c r="R74" s="284"/>
      <c r="S74" s="284"/>
      <c r="T74" s="285"/>
      <c r="U74" s="139"/>
      <c r="V74" s="291"/>
      <c r="W74" s="292"/>
      <c r="X74" s="292"/>
      <c r="Y74" s="292"/>
      <c r="Z74" s="292"/>
      <c r="AA74" s="293"/>
      <c r="AB74" s="290"/>
      <c r="AC74" s="227"/>
      <c r="AD74" s="227"/>
      <c r="AE74" s="228"/>
      <c r="AP74" s="128"/>
      <c r="AS74" s="129"/>
    </row>
    <row r="75" spans="1:46" s="119" customFormat="1" ht="27.75" customHeight="1" x14ac:dyDescent="0.25">
      <c r="B75" s="277"/>
      <c r="C75" s="278"/>
      <c r="D75" s="278"/>
      <c r="E75" s="279"/>
      <c r="F75" s="290"/>
      <c r="G75" s="227"/>
      <c r="H75" s="228"/>
      <c r="I75" s="283"/>
      <c r="J75" s="284"/>
      <c r="K75" s="284"/>
      <c r="L75" s="284"/>
      <c r="M75" s="284"/>
      <c r="N75" s="285"/>
      <c r="O75" s="284"/>
      <c r="P75" s="284"/>
      <c r="Q75" s="284"/>
      <c r="R75" s="284"/>
      <c r="S75" s="284"/>
      <c r="T75" s="285"/>
      <c r="U75" s="139"/>
      <c r="V75" s="291"/>
      <c r="W75" s="292"/>
      <c r="X75" s="292"/>
      <c r="Y75" s="292"/>
      <c r="Z75" s="292"/>
      <c r="AA75" s="293"/>
      <c r="AB75" s="290"/>
      <c r="AC75" s="227"/>
      <c r="AD75" s="227"/>
      <c r="AE75" s="228"/>
      <c r="AP75" s="128"/>
      <c r="AS75" s="129"/>
    </row>
    <row r="76" spans="1:46" s="119" customFormat="1" ht="27.75" customHeight="1" x14ac:dyDescent="0.25">
      <c r="B76" s="277"/>
      <c r="C76" s="278"/>
      <c r="D76" s="278"/>
      <c r="E76" s="279"/>
      <c r="F76" s="290"/>
      <c r="G76" s="227"/>
      <c r="H76" s="228"/>
      <c r="I76" s="283"/>
      <c r="J76" s="284"/>
      <c r="K76" s="284"/>
      <c r="L76" s="284"/>
      <c r="M76" s="284"/>
      <c r="N76" s="285"/>
      <c r="O76" s="284"/>
      <c r="P76" s="284"/>
      <c r="Q76" s="284"/>
      <c r="R76" s="284"/>
      <c r="S76" s="284"/>
      <c r="T76" s="285"/>
      <c r="U76" s="139"/>
      <c r="V76" s="291"/>
      <c r="W76" s="292"/>
      <c r="X76" s="292"/>
      <c r="Y76" s="292"/>
      <c r="Z76" s="292"/>
      <c r="AA76" s="293"/>
      <c r="AB76" s="290"/>
      <c r="AC76" s="227"/>
      <c r="AD76" s="227"/>
      <c r="AE76" s="228"/>
      <c r="AP76" s="128"/>
      <c r="AS76" s="129"/>
    </row>
    <row r="77" spans="1:46" s="119" customFormat="1" ht="27.75" customHeight="1" x14ac:dyDescent="0.25">
      <c r="B77" s="277"/>
      <c r="C77" s="278"/>
      <c r="D77" s="278"/>
      <c r="E77" s="279"/>
      <c r="F77" s="280"/>
      <c r="G77" s="281"/>
      <c r="H77" s="282"/>
      <c r="I77" s="283"/>
      <c r="J77" s="284"/>
      <c r="K77" s="284"/>
      <c r="L77" s="284"/>
      <c r="M77" s="284"/>
      <c r="N77" s="285"/>
      <c r="O77" s="284"/>
      <c r="P77" s="284"/>
      <c r="Q77" s="284"/>
      <c r="R77" s="284"/>
      <c r="S77" s="284"/>
      <c r="T77" s="285"/>
      <c r="U77" s="139"/>
      <c r="V77" s="286"/>
      <c r="W77" s="287"/>
      <c r="X77" s="287"/>
      <c r="Y77" s="287"/>
      <c r="Z77" s="287"/>
      <c r="AA77" s="288"/>
      <c r="AB77" s="289"/>
      <c r="AC77" s="281"/>
      <c r="AD77" s="281"/>
      <c r="AE77" s="282"/>
      <c r="AP77" s="128"/>
      <c r="AS77" s="129"/>
    </row>
    <row r="78" spans="1:46" s="119" customFormat="1" ht="27.75" customHeight="1" thickBot="1" x14ac:dyDescent="0.3">
      <c r="B78" s="267"/>
      <c r="C78" s="268"/>
      <c r="D78" s="268"/>
      <c r="E78" s="269"/>
      <c r="F78" s="270"/>
      <c r="G78" s="271"/>
      <c r="H78" s="272"/>
      <c r="I78" s="216"/>
      <c r="J78" s="217"/>
      <c r="K78" s="217"/>
      <c r="L78" s="217"/>
      <c r="M78" s="217"/>
      <c r="N78" s="218"/>
      <c r="O78" s="217"/>
      <c r="P78" s="217"/>
      <c r="Q78" s="217"/>
      <c r="R78" s="217"/>
      <c r="S78" s="217"/>
      <c r="T78" s="218"/>
      <c r="U78" s="139"/>
      <c r="V78" s="273"/>
      <c r="W78" s="274"/>
      <c r="X78" s="274"/>
      <c r="Y78" s="274"/>
      <c r="Z78" s="274"/>
      <c r="AA78" s="275"/>
      <c r="AB78" s="276"/>
      <c r="AC78" s="271"/>
      <c r="AD78" s="271"/>
      <c r="AE78" s="272"/>
      <c r="AP78" s="128"/>
      <c r="AS78" s="129"/>
    </row>
    <row r="79" spans="1:46" s="119" customFormat="1" ht="12.75" customHeight="1" thickTop="1" x14ac:dyDescent="0.25">
      <c r="A79" s="141"/>
      <c r="AG79" s="141"/>
      <c r="AH79" s="141"/>
      <c r="AO79" s="127"/>
      <c r="AQ79" s="128"/>
      <c r="AT79" s="129"/>
    </row>
    <row r="80" spans="1:46" s="120" customFormat="1" ht="27.75" customHeight="1" thickBot="1" x14ac:dyDescent="0.3">
      <c r="A80" s="142"/>
      <c r="B80" s="133" t="s">
        <v>52</v>
      </c>
      <c r="AG80" s="142"/>
      <c r="AH80" s="142"/>
      <c r="AL80" s="119"/>
      <c r="AM80" s="119"/>
      <c r="AN80" s="119"/>
      <c r="AO80" s="134"/>
      <c r="AQ80" s="135"/>
      <c r="AT80" s="136"/>
    </row>
    <row r="81" spans="2:46" s="124" customFormat="1" ht="37.15" customHeight="1" thickTop="1" thickBot="1" x14ac:dyDescent="0.3">
      <c r="B81" s="239" t="s">
        <v>53</v>
      </c>
      <c r="C81" s="240"/>
      <c r="D81" s="240"/>
      <c r="E81" s="241"/>
      <c r="F81" s="143"/>
      <c r="G81" s="144"/>
      <c r="H81" s="144"/>
      <c r="I81" s="144" t="s">
        <v>3</v>
      </c>
      <c r="J81" s="144"/>
      <c r="K81" s="144"/>
      <c r="L81" s="145"/>
      <c r="M81" s="242" t="s">
        <v>54</v>
      </c>
      <c r="N81" s="243"/>
      <c r="O81" s="243"/>
      <c r="P81" s="244"/>
      <c r="Q81" s="245" t="s">
        <v>55</v>
      </c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7"/>
      <c r="AC81" s="248" t="s">
        <v>56</v>
      </c>
      <c r="AD81" s="249"/>
      <c r="AE81" s="250"/>
      <c r="AF81" s="251" t="s">
        <v>57</v>
      </c>
      <c r="AG81" s="252"/>
      <c r="AL81" s="119"/>
      <c r="AM81" s="119"/>
      <c r="AN81" s="119"/>
      <c r="AO81" s="146"/>
      <c r="AQ81" s="137"/>
      <c r="AT81" s="138"/>
    </row>
    <row r="82" spans="2:46" s="119" customFormat="1" ht="27.75" customHeight="1" thickTop="1" x14ac:dyDescent="0.25">
      <c r="B82" s="253"/>
      <c r="C82" s="254"/>
      <c r="D82" s="254"/>
      <c r="E82" s="255"/>
      <c r="F82" s="256"/>
      <c r="G82" s="257"/>
      <c r="H82" s="257"/>
      <c r="I82" s="257"/>
      <c r="J82" s="257"/>
      <c r="K82" s="257"/>
      <c r="L82" s="258"/>
      <c r="M82" s="259"/>
      <c r="N82" s="259"/>
      <c r="O82" s="259"/>
      <c r="P82" s="260"/>
      <c r="Q82" s="261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3"/>
      <c r="AC82" s="264"/>
      <c r="AD82" s="265"/>
      <c r="AE82" s="266"/>
      <c r="AF82" s="237"/>
      <c r="AG82" s="238"/>
      <c r="AO82" s="127"/>
      <c r="AQ82" s="128"/>
      <c r="AT82" s="129"/>
    </row>
    <row r="83" spans="2:46" s="119" customFormat="1" ht="27.75" customHeight="1" x14ac:dyDescent="0.25">
      <c r="B83" s="221"/>
      <c r="C83" s="222"/>
      <c r="D83" s="222"/>
      <c r="E83" s="223"/>
      <c r="F83" s="224"/>
      <c r="G83" s="225"/>
      <c r="H83" s="225"/>
      <c r="I83" s="225"/>
      <c r="J83" s="225"/>
      <c r="K83" s="225"/>
      <c r="L83" s="226"/>
      <c r="M83" s="227"/>
      <c r="N83" s="227"/>
      <c r="O83" s="227"/>
      <c r="P83" s="228"/>
      <c r="Q83" s="229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1"/>
      <c r="AC83" s="232"/>
      <c r="AD83" s="233"/>
      <c r="AE83" s="234"/>
      <c r="AF83" s="235"/>
      <c r="AG83" s="236"/>
      <c r="AO83" s="127"/>
      <c r="AQ83" s="128"/>
      <c r="AT83" s="129"/>
    </row>
    <row r="84" spans="2:46" s="119" customFormat="1" ht="27.75" customHeight="1" x14ac:dyDescent="0.25">
      <c r="B84" s="221"/>
      <c r="C84" s="222"/>
      <c r="D84" s="222"/>
      <c r="E84" s="223"/>
      <c r="F84" s="224"/>
      <c r="G84" s="225"/>
      <c r="H84" s="225"/>
      <c r="I84" s="225"/>
      <c r="J84" s="225"/>
      <c r="K84" s="225"/>
      <c r="L84" s="226"/>
      <c r="M84" s="227"/>
      <c r="N84" s="227"/>
      <c r="O84" s="227"/>
      <c r="P84" s="228"/>
      <c r="Q84" s="229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1"/>
      <c r="AC84" s="232"/>
      <c r="AD84" s="233"/>
      <c r="AE84" s="234"/>
      <c r="AF84" s="235"/>
      <c r="AG84" s="236"/>
      <c r="AO84" s="127"/>
      <c r="AQ84" s="128"/>
      <c r="AT84" s="129"/>
    </row>
    <row r="85" spans="2:46" s="119" customFormat="1" ht="27.75" customHeight="1" x14ac:dyDescent="0.25">
      <c r="B85" s="221"/>
      <c r="C85" s="222"/>
      <c r="D85" s="222"/>
      <c r="E85" s="223"/>
      <c r="F85" s="224"/>
      <c r="G85" s="225"/>
      <c r="H85" s="225"/>
      <c r="I85" s="225"/>
      <c r="J85" s="225"/>
      <c r="K85" s="225"/>
      <c r="L85" s="226"/>
      <c r="M85" s="227"/>
      <c r="N85" s="227"/>
      <c r="O85" s="227"/>
      <c r="P85" s="228"/>
      <c r="Q85" s="229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1"/>
      <c r="AC85" s="232"/>
      <c r="AD85" s="233"/>
      <c r="AE85" s="234"/>
      <c r="AF85" s="235"/>
      <c r="AG85" s="236"/>
      <c r="AH85" s="147"/>
      <c r="AO85" s="127"/>
      <c r="AQ85" s="128"/>
      <c r="AT85" s="129"/>
    </row>
    <row r="86" spans="2:46" s="119" customFormat="1" ht="27.75" customHeight="1" x14ac:dyDescent="0.25">
      <c r="B86" s="221"/>
      <c r="C86" s="222"/>
      <c r="D86" s="222"/>
      <c r="E86" s="223"/>
      <c r="F86" s="224"/>
      <c r="G86" s="225"/>
      <c r="H86" s="225"/>
      <c r="I86" s="225"/>
      <c r="J86" s="225"/>
      <c r="K86" s="225"/>
      <c r="L86" s="226"/>
      <c r="M86" s="227"/>
      <c r="N86" s="227"/>
      <c r="O86" s="227"/>
      <c r="P86" s="228"/>
      <c r="Q86" s="229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1"/>
      <c r="AC86" s="232"/>
      <c r="AD86" s="233"/>
      <c r="AE86" s="234"/>
      <c r="AF86" s="235"/>
      <c r="AG86" s="236"/>
      <c r="AH86" s="147"/>
      <c r="AO86" s="127"/>
      <c r="AQ86" s="128"/>
      <c r="AT86" s="129"/>
    </row>
    <row r="87" spans="2:46" s="119" customFormat="1" ht="27.75" customHeight="1" x14ac:dyDescent="0.25">
      <c r="B87" s="221"/>
      <c r="C87" s="222"/>
      <c r="D87" s="222"/>
      <c r="E87" s="223"/>
      <c r="F87" s="224"/>
      <c r="G87" s="225"/>
      <c r="H87" s="225"/>
      <c r="I87" s="225"/>
      <c r="J87" s="225"/>
      <c r="K87" s="225"/>
      <c r="L87" s="226"/>
      <c r="M87" s="227"/>
      <c r="N87" s="227"/>
      <c r="O87" s="227"/>
      <c r="P87" s="228"/>
      <c r="Q87" s="229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1"/>
      <c r="AC87" s="232"/>
      <c r="AD87" s="233"/>
      <c r="AE87" s="234"/>
      <c r="AF87" s="235"/>
      <c r="AG87" s="236"/>
      <c r="AH87" s="147"/>
      <c r="AO87" s="127"/>
      <c r="AQ87" s="128"/>
      <c r="AT87" s="129"/>
    </row>
    <row r="88" spans="2:46" s="119" customFormat="1" ht="27.75" customHeight="1" x14ac:dyDescent="0.25">
      <c r="B88" s="221"/>
      <c r="C88" s="222"/>
      <c r="D88" s="222"/>
      <c r="E88" s="223"/>
      <c r="F88" s="224"/>
      <c r="G88" s="225"/>
      <c r="H88" s="225"/>
      <c r="I88" s="225"/>
      <c r="J88" s="225"/>
      <c r="K88" s="225"/>
      <c r="L88" s="226"/>
      <c r="M88" s="227"/>
      <c r="N88" s="227"/>
      <c r="O88" s="227"/>
      <c r="P88" s="228"/>
      <c r="Q88" s="229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1"/>
      <c r="AC88" s="232"/>
      <c r="AD88" s="233"/>
      <c r="AE88" s="234"/>
      <c r="AF88" s="235"/>
      <c r="AG88" s="236"/>
      <c r="AH88" s="147"/>
      <c r="AO88" s="127"/>
      <c r="AQ88" s="128"/>
      <c r="AT88" s="129"/>
    </row>
    <row r="89" spans="2:46" s="119" customFormat="1" ht="27.75" customHeight="1" x14ac:dyDescent="0.25">
      <c r="B89" s="221"/>
      <c r="C89" s="222"/>
      <c r="D89" s="222"/>
      <c r="E89" s="223"/>
      <c r="F89" s="224"/>
      <c r="G89" s="225"/>
      <c r="H89" s="225"/>
      <c r="I89" s="225"/>
      <c r="J89" s="225"/>
      <c r="K89" s="225"/>
      <c r="L89" s="226"/>
      <c r="M89" s="227"/>
      <c r="N89" s="227"/>
      <c r="O89" s="227"/>
      <c r="P89" s="228"/>
      <c r="Q89" s="229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1"/>
      <c r="AC89" s="232"/>
      <c r="AD89" s="233"/>
      <c r="AE89" s="234"/>
      <c r="AF89" s="235"/>
      <c r="AG89" s="236"/>
      <c r="AH89" s="147"/>
      <c r="AO89" s="127"/>
      <c r="AQ89" s="128"/>
      <c r="AT89" s="129"/>
    </row>
    <row r="90" spans="2:46" s="119" customFormat="1" ht="27.75" customHeight="1" x14ac:dyDescent="0.25">
      <c r="B90" s="221"/>
      <c r="C90" s="222"/>
      <c r="D90" s="222"/>
      <c r="E90" s="223"/>
      <c r="F90" s="224"/>
      <c r="G90" s="225"/>
      <c r="H90" s="225"/>
      <c r="I90" s="225"/>
      <c r="J90" s="225"/>
      <c r="K90" s="225"/>
      <c r="L90" s="226"/>
      <c r="M90" s="227"/>
      <c r="N90" s="227"/>
      <c r="O90" s="227"/>
      <c r="P90" s="228"/>
      <c r="Q90" s="229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1"/>
      <c r="AC90" s="232"/>
      <c r="AD90" s="233"/>
      <c r="AE90" s="234"/>
      <c r="AF90" s="235"/>
      <c r="AG90" s="236"/>
      <c r="AH90" s="147"/>
      <c r="AO90" s="127"/>
      <c r="AQ90" s="128"/>
      <c r="AT90" s="129"/>
    </row>
    <row r="91" spans="2:46" s="119" customFormat="1" ht="27.75" customHeight="1" thickBot="1" x14ac:dyDescent="0.3">
      <c r="B91" s="205"/>
      <c r="C91" s="206"/>
      <c r="D91" s="206"/>
      <c r="E91" s="207"/>
      <c r="F91" s="208"/>
      <c r="G91" s="209"/>
      <c r="H91" s="209"/>
      <c r="I91" s="209"/>
      <c r="J91" s="209"/>
      <c r="K91" s="209"/>
      <c r="L91" s="210"/>
      <c r="M91" s="211"/>
      <c r="N91" s="211"/>
      <c r="O91" s="211"/>
      <c r="P91" s="212"/>
      <c r="Q91" s="213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5"/>
      <c r="AC91" s="216"/>
      <c r="AD91" s="217"/>
      <c r="AE91" s="218"/>
      <c r="AF91" s="219"/>
      <c r="AG91" s="220"/>
      <c r="AO91" s="127"/>
      <c r="AQ91" s="128"/>
      <c r="AT91" s="129"/>
    </row>
    <row r="92" spans="2:46" ht="12.75" customHeight="1" thickTop="1" x14ac:dyDescent="0.2">
      <c r="C92" s="148"/>
      <c r="D92" s="148"/>
      <c r="E92" s="148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56"/>
      <c r="T92" s="56"/>
      <c r="U92" s="56"/>
    </row>
    <row r="93" spans="2:46" ht="12.75" customHeight="1" x14ac:dyDescent="0.2"/>
    <row r="94" spans="2:46" ht="12.75" customHeight="1" x14ac:dyDescent="0.2"/>
    <row r="95" spans="2:46" ht="12.75" customHeight="1" x14ac:dyDescent="0.4">
      <c r="B95" s="150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</row>
    <row r="96" spans="2:46" s="154" customFormat="1" ht="30" customHeight="1" x14ac:dyDescent="0.4">
      <c r="B96" s="201" t="s">
        <v>19</v>
      </c>
      <c r="C96" s="201"/>
      <c r="D96" s="201"/>
      <c r="E96" s="201"/>
      <c r="F96" s="201"/>
      <c r="G96" s="201"/>
      <c r="H96" s="203">
        <f>IF(COUNT(C8:AF61)&gt;0,SUM(AG8:AG61),"")</f>
        <v>1708.08</v>
      </c>
      <c r="I96" s="203"/>
      <c r="J96" s="203"/>
      <c r="K96" s="151" t="s">
        <v>20</v>
      </c>
      <c r="L96" s="152"/>
      <c r="M96" s="152"/>
      <c r="N96" s="153"/>
      <c r="O96" s="153"/>
      <c r="AL96" s="50"/>
      <c r="AM96" s="50"/>
      <c r="AN96" s="50"/>
      <c r="AO96" s="155"/>
      <c r="AQ96" s="156"/>
      <c r="AT96" s="157"/>
    </row>
    <row r="97" spans="1:46" s="154" customFormat="1" ht="30" customHeight="1" x14ac:dyDescent="0.4">
      <c r="B97" s="201" t="s">
        <v>21</v>
      </c>
      <c r="C97" s="201"/>
      <c r="D97" s="201"/>
      <c r="E97" s="201"/>
      <c r="F97" s="201"/>
      <c r="G97" s="201"/>
      <c r="H97" s="204">
        <f>COUNT(C8:AF61)-COUNTIF(C8:AF61,0)</f>
        <v>236</v>
      </c>
      <c r="I97" s="204"/>
      <c r="J97" s="204"/>
      <c r="K97" s="151" t="s">
        <v>22</v>
      </c>
      <c r="L97" s="152"/>
      <c r="M97" s="152"/>
      <c r="N97" s="153"/>
      <c r="O97" s="153"/>
      <c r="AL97" s="50"/>
      <c r="AM97" s="50"/>
      <c r="AN97" s="50"/>
      <c r="AO97" s="155"/>
      <c r="AQ97" s="156"/>
      <c r="AT97" s="157"/>
    </row>
    <row r="98" spans="1:46" s="154" customFormat="1" ht="30" customHeight="1" x14ac:dyDescent="0.4">
      <c r="B98" s="201" t="s">
        <v>23</v>
      </c>
      <c r="C98" s="201"/>
      <c r="D98" s="201"/>
      <c r="E98" s="201"/>
      <c r="F98" s="201"/>
      <c r="G98" s="201"/>
      <c r="H98" s="203">
        <f>IF(ISNUMBER(H96)=TRUE,H96/H97,"")</f>
        <v>7.2376271186440677</v>
      </c>
      <c r="I98" s="203"/>
      <c r="J98" s="203"/>
      <c r="K98" s="151" t="s">
        <v>20</v>
      </c>
      <c r="L98" s="152"/>
      <c r="M98" s="152"/>
      <c r="N98" s="153"/>
      <c r="O98" s="153"/>
      <c r="AL98" s="50"/>
      <c r="AM98" s="50"/>
      <c r="AN98" s="50"/>
      <c r="AO98" s="155"/>
      <c r="AQ98" s="156"/>
      <c r="AT98" s="157"/>
    </row>
    <row r="99" spans="1:46" s="154" customFormat="1" ht="30" customHeight="1" x14ac:dyDescent="0.4">
      <c r="B99" s="201" t="s">
        <v>24</v>
      </c>
      <c r="C99" s="201"/>
      <c r="D99" s="201"/>
      <c r="E99" s="201"/>
      <c r="F99" s="201"/>
      <c r="G99" s="201"/>
      <c r="H99" s="202">
        <f>IF(COUNT(C8:AF61)&gt;0,MAX(C8:AF61),"")</f>
        <v>299.95</v>
      </c>
      <c r="I99" s="202"/>
      <c r="J99" s="202"/>
      <c r="K99" s="151" t="str">
        <f>IF(COUNT(C8:AF61)&gt;0,VLOOKUP(AO6,AO8:AP61,2,FALSE),"")</f>
        <v>Linjak 1 Ivanovec "Interland"</v>
      </c>
      <c r="L99" s="151"/>
      <c r="M99" s="151"/>
      <c r="N99" s="153"/>
      <c r="O99" s="153"/>
      <c r="AL99" s="50"/>
      <c r="AM99" s="50"/>
      <c r="AN99" s="50"/>
      <c r="AO99" s="155"/>
      <c r="AQ99" s="156"/>
      <c r="AT99" s="157"/>
    </row>
    <row r="100" spans="1:46" ht="12.75" customHeight="1" x14ac:dyDescent="0.2">
      <c r="A100" s="141"/>
      <c r="B100" s="158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19"/>
      <c r="AJ100" s="119"/>
    </row>
    <row r="101" spans="1:46" ht="12.75" customHeight="1" x14ac:dyDescent="0.2">
      <c r="A101" s="141"/>
      <c r="B101" s="158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41"/>
      <c r="AH101" s="141"/>
      <c r="AI101" s="119"/>
      <c r="AJ101" s="119"/>
    </row>
    <row r="102" spans="1:46" ht="12.75" customHeight="1" x14ac:dyDescent="0.2">
      <c r="A102" s="160"/>
      <c r="B102" s="161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3"/>
      <c r="AH102" s="163"/>
      <c r="AI102" s="164"/>
      <c r="AJ102" s="164"/>
    </row>
    <row r="103" spans="1:46" ht="12.75" customHeight="1" x14ac:dyDescent="0.2">
      <c r="A103" s="160"/>
      <c r="B103" s="161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3"/>
      <c r="AH103" s="163"/>
      <c r="AI103" s="164"/>
      <c r="AJ103" s="164"/>
    </row>
    <row r="104" spans="1:46" ht="12.75" customHeight="1" x14ac:dyDescent="0.2">
      <c r="A104" s="160"/>
      <c r="B104" s="161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3"/>
      <c r="AH104" s="163"/>
      <c r="AI104" s="164"/>
      <c r="AJ104" s="164"/>
    </row>
    <row r="105" spans="1:46" ht="12.75" customHeight="1" x14ac:dyDescent="0.2">
      <c r="A105" s="160"/>
      <c r="B105" s="161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3"/>
      <c r="AH105" s="163"/>
      <c r="AI105" s="164"/>
      <c r="AJ105" s="164"/>
    </row>
    <row r="106" spans="1:46" ht="12.75" customHeight="1" x14ac:dyDescent="0.2">
      <c r="A106" s="160"/>
      <c r="B106" s="161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3"/>
      <c r="AH106" s="163"/>
      <c r="AI106" s="164"/>
      <c r="AJ106" s="164"/>
    </row>
    <row r="107" spans="1:46" ht="12.75" customHeight="1" x14ac:dyDescent="0.2">
      <c r="A107" s="160"/>
      <c r="B107" s="161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3"/>
      <c r="AH107" s="163"/>
      <c r="AI107" s="164"/>
      <c r="AJ107" s="164"/>
    </row>
    <row r="108" spans="1:46" ht="12.75" customHeight="1" x14ac:dyDescent="0.2">
      <c r="A108" s="160"/>
      <c r="B108" s="161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3"/>
      <c r="AH108" s="163"/>
      <c r="AI108" s="164"/>
      <c r="AJ108" s="164"/>
    </row>
    <row r="109" spans="1:46" ht="12.75" customHeight="1" x14ac:dyDescent="0.2">
      <c r="A109" s="160"/>
      <c r="B109" s="161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3"/>
      <c r="AH109" s="163"/>
      <c r="AI109" s="164"/>
      <c r="AJ109" s="164"/>
    </row>
    <row r="110" spans="1:46" ht="12.75" customHeight="1" x14ac:dyDescent="0.2">
      <c r="A110" s="160"/>
      <c r="B110" s="161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3"/>
      <c r="AH110" s="163"/>
      <c r="AI110" s="164"/>
      <c r="AJ110" s="164"/>
    </row>
    <row r="111" spans="1:46" ht="12.75" customHeight="1" x14ac:dyDescent="0.2">
      <c r="A111" s="160"/>
      <c r="B111" s="161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3"/>
      <c r="AH111" s="163"/>
      <c r="AI111" s="164"/>
      <c r="AJ111" s="164"/>
    </row>
    <row r="112" spans="1:46" ht="12.75" customHeight="1" x14ac:dyDescent="0.2">
      <c r="A112" s="160"/>
      <c r="B112" s="161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3"/>
      <c r="AH112" s="163"/>
      <c r="AI112" s="164"/>
      <c r="AJ112" s="164"/>
    </row>
    <row r="113" spans="1:36" ht="12.75" customHeight="1" x14ac:dyDescent="0.2">
      <c r="A113" s="160"/>
      <c r="B113" s="161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3"/>
      <c r="AH113" s="163"/>
      <c r="AI113" s="164"/>
      <c r="AJ113" s="164"/>
    </row>
    <row r="114" spans="1:36" ht="12.75" customHeight="1" x14ac:dyDescent="0.2">
      <c r="A114" s="160"/>
      <c r="B114" s="161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3"/>
      <c r="AH114" s="163"/>
      <c r="AI114" s="164"/>
      <c r="AJ114" s="164"/>
    </row>
    <row r="115" spans="1:36" ht="12.75" customHeight="1" x14ac:dyDescent="0.2">
      <c r="A115" s="160"/>
      <c r="B115" s="161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3"/>
      <c r="AH115" s="163"/>
      <c r="AI115" s="164"/>
      <c r="AJ115" s="164"/>
    </row>
    <row r="116" spans="1:36" ht="12.75" customHeight="1" x14ac:dyDescent="0.2">
      <c r="A116" s="160"/>
      <c r="B116" s="161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3"/>
      <c r="AH116" s="163"/>
      <c r="AI116" s="164"/>
      <c r="AJ116" s="164"/>
    </row>
    <row r="117" spans="1:36" ht="12.75" customHeight="1" x14ac:dyDescent="0.2">
      <c r="A117" s="160"/>
      <c r="B117" s="161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3"/>
      <c r="AH117" s="163"/>
      <c r="AI117" s="164"/>
      <c r="AJ117" s="164"/>
    </row>
    <row r="118" spans="1:36" ht="12.75" customHeight="1" x14ac:dyDescent="0.2">
      <c r="A118" s="160"/>
      <c r="B118" s="161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3"/>
      <c r="AH118" s="163"/>
      <c r="AI118" s="164"/>
      <c r="AJ118" s="164"/>
    </row>
    <row r="119" spans="1:36" ht="12.75" customHeight="1" x14ac:dyDescent="0.2">
      <c r="A119" s="160"/>
      <c r="B119" s="165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3"/>
      <c r="AH119" s="163"/>
      <c r="AI119" s="164"/>
      <c r="AJ119" s="164"/>
    </row>
    <row r="120" spans="1:36" ht="12.75" customHeight="1" x14ac:dyDescent="0.2">
      <c r="A120" s="160"/>
      <c r="B120" s="165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3"/>
      <c r="AH120" s="163"/>
      <c r="AI120" s="164"/>
      <c r="AJ120" s="164"/>
    </row>
    <row r="121" spans="1:36" ht="12.75" customHeight="1" x14ac:dyDescent="0.2">
      <c r="A121" s="160"/>
      <c r="B121" s="165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3"/>
      <c r="AH121" s="163"/>
      <c r="AI121" s="164"/>
      <c r="AJ121" s="164"/>
    </row>
    <row r="122" spans="1:36" ht="12.75" customHeight="1" x14ac:dyDescent="0.2">
      <c r="A122" s="160"/>
      <c r="B122" s="165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3"/>
      <c r="AH122" s="163"/>
      <c r="AI122" s="164"/>
      <c r="AJ122" s="164"/>
    </row>
    <row r="123" spans="1:36" ht="12.75" customHeight="1" x14ac:dyDescent="0.2">
      <c r="A123" s="160"/>
      <c r="B123" s="165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3"/>
      <c r="AH123" s="163"/>
      <c r="AI123" s="164"/>
      <c r="AJ123" s="164"/>
    </row>
    <row r="124" spans="1:36" ht="12.75" customHeight="1" x14ac:dyDescent="0.2"/>
    <row r="125" spans="1:36" ht="12.75" customHeight="1" x14ac:dyDescent="0.2">
      <c r="B125" s="165"/>
      <c r="AD125" s="166"/>
      <c r="AG125" s="167"/>
      <c r="AH125" s="167"/>
    </row>
    <row r="126" spans="1:36" ht="12.75" customHeight="1" x14ac:dyDescent="0.2">
      <c r="B126" s="168"/>
      <c r="AD126" s="166"/>
      <c r="AG126" s="169"/>
      <c r="AH126" s="169"/>
    </row>
    <row r="127" spans="1:36" ht="12.75" customHeight="1" x14ac:dyDescent="0.2">
      <c r="AD127" s="166"/>
      <c r="AG127" s="167"/>
      <c r="AH127" s="167"/>
    </row>
    <row r="128" spans="1:36" ht="12.75" customHeight="1" x14ac:dyDescent="0.2"/>
    <row r="129" spans="2:34" ht="12.75" customHeight="1" x14ac:dyDescent="0.2">
      <c r="B129" s="170"/>
      <c r="W129" s="171"/>
    </row>
    <row r="130" spans="2:34" ht="12.75" customHeight="1" x14ac:dyDescent="0.2">
      <c r="B130" s="172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W130" s="171"/>
      <c r="X130" s="171"/>
      <c r="Y130" s="171"/>
      <c r="Z130" s="171"/>
      <c r="AA130" s="171"/>
      <c r="AB130" s="171"/>
      <c r="AC130" s="171"/>
    </row>
    <row r="131" spans="2:34" ht="12.75" customHeight="1" x14ac:dyDescent="0.2">
      <c r="B131" s="161"/>
      <c r="C131" s="148"/>
      <c r="D131" s="148"/>
      <c r="E131" s="148"/>
      <c r="W131" s="174"/>
      <c r="X131" s="174"/>
      <c r="Y131" s="174"/>
      <c r="Z131" s="148"/>
      <c r="AA131" s="148"/>
      <c r="AB131" s="148"/>
      <c r="AC131" s="148"/>
    </row>
    <row r="132" spans="2:34" ht="12.75" customHeight="1" x14ac:dyDescent="0.2">
      <c r="B132" s="161"/>
      <c r="C132" s="148"/>
      <c r="D132" s="148"/>
      <c r="E132" s="148"/>
      <c r="Z132" s="148"/>
      <c r="AA132" s="148"/>
      <c r="AB132" s="148"/>
      <c r="AC132" s="148"/>
    </row>
    <row r="133" spans="2:34" ht="12.75" customHeight="1" x14ac:dyDescent="0.2"/>
    <row r="134" spans="2:34" ht="12.75" customHeight="1" x14ac:dyDescent="0.2">
      <c r="B134" s="170"/>
    </row>
    <row r="135" spans="2:34" ht="12.75" customHeight="1" x14ac:dyDescent="0.2">
      <c r="B135" s="175"/>
      <c r="C135" s="171"/>
      <c r="D135" s="171"/>
      <c r="E135" s="171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1"/>
      <c r="T135" s="171"/>
      <c r="U135" s="171"/>
    </row>
    <row r="136" spans="2:34" ht="12.75" customHeight="1" x14ac:dyDescent="0.2">
      <c r="B136" s="177"/>
      <c r="C136" s="148"/>
      <c r="D136" s="148"/>
      <c r="E136" s="14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49"/>
      <c r="T136" s="149"/>
      <c r="U136" s="149"/>
    </row>
    <row r="137" spans="2:34" ht="12.75" customHeight="1" x14ac:dyDescent="0.2">
      <c r="C137" s="148"/>
      <c r="D137" s="148"/>
      <c r="E137" s="148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56"/>
      <c r="T137" s="56"/>
      <c r="U137" s="56"/>
    </row>
    <row r="138" spans="2:34" ht="12.75" customHeight="1" x14ac:dyDescent="0.2"/>
    <row r="139" spans="2:34" ht="12.75" customHeight="1" x14ac:dyDescent="0.2"/>
    <row r="140" spans="2:34" ht="12.75" customHeight="1" x14ac:dyDescent="0.4">
      <c r="B140" s="150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</row>
    <row r="141" spans="2:34" ht="12.75" customHeight="1" x14ac:dyDescent="0.2"/>
    <row r="142" spans="2:34" ht="12.75" customHeight="1" x14ac:dyDescent="0.2"/>
    <row r="143" spans="2:34" ht="12.75" customHeight="1" x14ac:dyDescent="0.2"/>
    <row r="144" spans="2:34" ht="12.75" customHeight="1" x14ac:dyDescent="0.2"/>
    <row r="145" spans="1:36" ht="12.75" customHeight="1" x14ac:dyDescent="0.2">
      <c r="A145" s="141"/>
      <c r="B145" s="158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19"/>
      <c r="AJ145" s="119"/>
    </row>
    <row r="146" spans="1:36" ht="12.75" customHeight="1" x14ac:dyDescent="0.2">
      <c r="A146" s="141"/>
      <c r="B146" s="158"/>
      <c r="C146" s="159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41"/>
      <c r="AH146" s="141"/>
      <c r="AI146" s="119"/>
      <c r="AJ146" s="119"/>
    </row>
    <row r="147" spans="1:36" ht="12.75" customHeight="1" x14ac:dyDescent="0.2">
      <c r="A147" s="160"/>
      <c r="B147" s="161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  <c r="AG147" s="163"/>
      <c r="AH147" s="163"/>
      <c r="AI147" s="164"/>
      <c r="AJ147" s="164"/>
    </row>
    <row r="148" spans="1:36" ht="12.75" customHeight="1" x14ac:dyDescent="0.2">
      <c r="A148" s="160"/>
      <c r="B148" s="161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  <c r="AG148" s="163"/>
      <c r="AH148" s="163"/>
      <c r="AI148" s="164"/>
      <c r="AJ148" s="164"/>
    </row>
    <row r="149" spans="1:36" ht="12.75" customHeight="1" x14ac:dyDescent="0.2">
      <c r="A149" s="160"/>
      <c r="B149" s="161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  <c r="AG149" s="163"/>
      <c r="AH149" s="163"/>
      <c r="AI149" s="164"/>
      <c r="AJ149" s="164"/>
    </row>
    <row r="150" spans="1:36" ht="12.75" customHeight="1" x14ac:dyDescent="0.2">
      <c r="A150" s="160"/>
      <c r="B150" s="161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3"/>
      <c r="AH150" s="163"/>
      <c r="AI150" s="164"/>
      <c r="AJ150" s="164"/>
    </row>
    <row r="151" spans="1:36" ht="12.75" customHeight="1" x14ac:dyDescent="0.2">
      <c r="A151" s="160"/>
      <c r="B151" s="161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  <c r="AG151" s="163"/>
      <c r="AH151" s="163"/>
      <c r="AI151" s="164"/>
      <c r="AJ151" s="164"/>
    </row>
    <row r="152" spans="1:36" ht="12.75" customHeight="1" x14ac:dyDescent="0.2">
      <c r="A152" s="160"/>
      <c r="B152" s="161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  <c r="AG152" s="163"/>
      <c r="AH152" s="163"/>
      <c r="AI152" s="164"/>
      <c r="AJ152" s="164"/>
    </row>
    <row r="153" spans="1:36" ht="12.75" customHeight="1" x14ac:dyDescent="0.2">
      <c r="A153" s="160"/>
      <c r="B153" s="161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  <c r="AE153" s="162"/>
      <c r="AF153" s="162"/>
      <c r="AG153" s="163"/>
      <c r="AH153" s="163"/>
      <c r="AI153" s="164"/>
      <c r="AJ153" s="164"/>
    </row>
    <row r="154" spans="1:36" ht="12.75" customHeight="1" x14ac:dyDescent="0.2">
      <c r="A154" s="160"/>
      <c r="B154" s="161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62"/>
      <c r="AF154" s="162"/>
      <c r="AG154" s="163"/>
      <c r="AH154" s="163"/>
      <c r="AI154" s="164"/>
      <c r="AJ154" s="164"/>
    </row>
    <row r="155" spans="1:36" ht="12.75" customHeight="1" x14ac:dyDescent="0.2">
      <c r="A155" s="160"/>
      <c r="B155" s="161"/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  <c r="AG155" s="163"/>
      <c r="AH155" s="163"/>
      <c r="AI155" s="164"/>
      <c r="AJ155" s="164"/>
    </row>
    <row r="156" spans="1:36" ht="12.75" customHeight="1" x14ac:dyDescent="0.2">
      <c r="A156" s="160"/>
      <c r="B156" s="161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  <c r="AG156" s="163"/>
      <c r="AH156" s="163"/>
      <c r="AI156" s="164"/>
      <c r="AJ156" s="164"/>
    </row>
    <row r="157" spans="1:36" ht="12.75" customHeight="1" x14ac:dyDescent="0.2">
      <c r="A157" s="160"/>
      <c r="B157" s="161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3"/>
      <c r="AH157" s="163"/>
      <c r="AI157" s="164"/>
      <c r="AJ157" s="164"/>
    </row>
    <row r="158" spans="1:36" ht="12.75" customHeight="1" x14ac:dyDescent="0.2">
      <c r="A158" s="160"/>
      <c r="B158" s="161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3"/>
      <c r="AH158" s="163"/>
      <c r="AI158" s="164"/>
      <c r="AJ158" s="164"/>
    </row>
    <row r="159" spans="1:36" ht="12.75" customHeight="1" x14ac:dyDescent="0.2">
      <c r="A159" s="160"/>
      <c r="B159" s="161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3"/>
      <c r="AH159" s="163"/>
      <c r="AI159" s="164"/>
      <c r="AJ159" s="164"/>
    </row>
    <row r="160" spans="1:36" ht="12.75" customHeight="1" x14ac:dyDescent="0.2">
      <c r="A160" s="160"/>
      <c r="B160" s="161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3"/>
      <c r="AH160" s="163"/>
      <c r="AI160" s="164"/>
      <c r="AJ160" s="164"/>
    </row>
    <row r="161" spans="1:36" ht="12.75" customHeight="1" x14ac:dyDescent="0.2">
      <c r="A161" s="160"/>
      <c r="B161" s="161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3"/>
      <c r="AH161" s="163"/>
      <c r="AI161" s="164"/>
      <c r="AJ161" s="164"/>
    </row>
    <row r="162" spans="1:36" ht="12.75" customHeight="1" x14ac:dyDescent="0.2">
      <c r="A162" s="160"/>
      <c r="B162" s="161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3"/>
      <c r="AH162" s="163"/>
      <c r="AI162" s="164"/>
      <c r="AJ162" s="164"/>
    </row>
    <row r="163" spans="1:36" ht="12.75" customHeight="1" x14ac:dyDescent="0.2">
      <c r="A163" s="160"/>
      <c r="B163" s="161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  <c r="AG163" s="163"/>
      <c r="AH163" s="163"/>
      <c r="AI163" s="164"/>
      <c r="AJ163" s="164"/>
    </row>
    <row r="164" spans="1:36" ht="12.75" customHeight="1" x14ac:dyDescent="0.2">
      <c r="A164" s="160"/>
      <c r="B164" s="165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3"/>
      <c r="AH164" s="163"/>
      <c r="AI164" s="164"/>
      <c r="AJ164" s="164"/>
    </row>
    <row r="165" spans="1:36" ht="12.75" customHeight="1" x14ac:dyDescent="0.2">
      <c r="A165" s="160"/>
      <c r="B165" s="165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3"/>
      <c r="AH165" s="163"/>
      <c r="AI165" s="164"/>
      <c r="AJ165" s="164"/>
    </row>
    <row r="166" spans="1:36" ht="12.75" customHeight="1" x14ac:dyDescent="0.2">
      <c r="A166" s="160"/>
      <c r="B166" s="165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3"/>
      <c r="AH166" s="163"/>
      <c r="AI166" s="164"/>
      <c r="AJ166" s="164"/>
    </row>
    <row r="167" spans="1:36" ht="12.75" customHeight="1" x14ac:dyDescent="0.2">
      <c r="A167" s="160"/>
      <c r="B167" s="165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3"/>
      <c r="AH167" s="163"/>
      <c r="AI167" s="164"/>
      <c r="AJ167" s="164"/>
    </row>
    <row r="168" spans="1:36" ht="12.75" customHeight="1" x14ac:dyDescent="0.2">
      <c r="A168" s="160"/>
      <c r="B168" s="165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3"/>
      <c r="AH168" s="163"/>
      <c r="AI168" s="164"/>
      <c r="AJ168" s="164"/>
    </row>
    <row r="169" spans="1:36" ht="12.75" customHeight="1" x14ac:dyDescent="0.2"/>
    <row r="170" spans="1:36" ht="12.75" customHeight="1" x14ac:dyDescent="0.2">
      <c r="B170" s="165"/>
      <c r="AD170" s="166"/>
      <c r="AG170" s="167"/>
      <c r="AH170" s="167"/>
    </row>
    <row r="171" spans="1:36" ht="12.75" customHeight="1" x14ac:dyDescent="0.2">
      <c r="B171" s="168"/>
      <c r="AD171" s="166"/>
      <c r="AG171" s="169"/>
      <c r="AH171" s="169"/>
    </row>
    <row r="172" spans="1:36" ht="12.75" customHeight="1" x14ac:dyDescent="0.2">
      <c r="AD172" s="166"/>
      <c r="AG172" s="167"/>
      <c r="AH172" s="167"/>
    </row>
    <row r="173" spans="1:36" ht="12.75" customHeight="1" x14ac:dyDescent="0.2"/>
    <row r="174" spans="1:36" ht="12.75" customHeight="1" x14ac:dyDescent="0.2">
      <c r="B174" s="170"/>
      <c r="W174" s="171"/>
    </row>
    <row r="175" spans="1:36" ht="12.75" customHeight="1" x14ac:dyDescent="0.2">
      <c r="B175" s="172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W175" s="171"/>
      <c r="X175" s="171"/>
      <c r="Y175" s="171"/>
      <c r="Z175" s="171"/>
      <c r="AA175" s="171"/>
      <c r="AB175" s="171"/>
      <c r="AC175" s="171"/>
    </row>
    <row r="176" spans="1:36" ht="12.75" customHeight="1" x14ac:dyDescent="0.2">
      <c r="B176" s="161"/>
      <c r="C176" s="148"/>
      <c r="D176" s="148"/>
      <c r="E176" s="148"/>
      <c r="W176" s="174"/>
      <c r="X176" s="174"/>
      <c r="Y176" s="174"/>
      <c r="Z176" s="148"/>
      <c r="AA176" s="148"/>
      <c r="AB176" s="148"/>
      <c r="AC176" s="148"/>
    </row>
    <row r="177" spans="1:36" ht="12.75" customHeight="1" x14ac:dyDescent="0.2">
      <c r="B177" s="161"/>
      <c r="C177" s="148"/>
      <c r="D177" s="148"/>
      <c r="E177" s="148"/>
      <c r="Z177" s="148"/>
      <c r="AA177" s="148"/>
      <c r="AB177" s="148"/>
      <c r="AC177" s="148"/>
    </row>
    <row r="178" spans="1:36" ht="12.75" customHeight="1" x14ac:dyDescent="0.2"/>
    <row r="179" spans="1:36" ht="12.75" customHeight="1" x14ac:dyDescent="0.2">
      <c r="B179" s="170"/>
    </row>
    <row r="180" spans="1:36" ht="12.75" customHeight="1" x14ac:dyDescent="0.2">
      <c r="B180" s="175"/>
      <c r="C180" s="171"/>
      <c r="D180" s="171"/>
      <c r="E180" s="171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1"/>
      <c r="T180" s="171"/>
      <c r="U180" s="171"/>
    </row>
    <row r="181" spans="1:36" ht="12.75" customHeight="1" x14ac:dyDescent="0.2">
      <c r="B181" s="177"/>
      <c r="C181" s="148"/>
      <c r="D181" s="148"/>
      <c r="E181" s="14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49"/>
      <c r="T181" s="149"/>
      <c r="U181" s="149"/>
    </row>
    <row r="182" spans="1:36" ht="12.75" customHeight="1" x14ac:dyDescent="0.2">
      <c r="C182" s="148"/>
      <c r="D182" s="148"/>
      <c r="E182" s="148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56"/>
      <c r="T182" s="56"/>
      <c r="U182" s="56"/>
    </row>
    <row r="183" spans="1:36" ht="12.75" customHeight="1" x14ac:dyDescent="0.2"/>
    <row r="184" spans="1:36" ht="12.75" customHeight="1" x14ac:dyDescent="0.2"/>
    <row r="185" spans="1:36" ht="12.75" customHeight="1" x14ac:dyDescent="0.4">
      <c r="B185" s="150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</row>
    <row r="186" spans="1:36" ht="12.75" customHeight="1" x14ac:dyDescent="0.2"/>
    <row r="187" spans="1:36" ht="12.75" customHeight="1" x14ac:dyDescent="0.2"/>
    <row r="188" spans="1:36" ht="12.75" customHeight="1" x14ac:dyDescent="0.2"/>
    <row r="189" spans="1:36" ht="12.75" customHeight="1" x14ac:dyDescent="0.2"/>
    <row r="190" spans="1:36" ht="12.75" customHeight="1" x14ac:dyDescent="0.2">
      <c r="A190" s="141"/>
      <c r="B190" s="158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19"/>
      <c r="AJ190" s="119"/>
    </row>
    <row r="191" spans="1:36" ht="12.75" customHeight="1" x14ac:dyDescent="0.2">
      <c r="A191" s="141"/>
      <c r="B191" s="158"/>
      <c r="C191" s="159"/>
      <c r="D191" s="159"/>
      <c r="E191" s="159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41"/>
      <c r="AH191" s="141"/>
      <c r="AI191" s="119"/>
      <c r="AJ191" s="119"/>
    </row>
    <row r="192" spans="1:36" ht="12.75" customHeight="1" x14ac:dyDescent="0.2">
      <c r="A192" s="160"/>
      <c r="B192" s="161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3"/>
      <c r="AH192" s="163"/>
      <c r="AI192" s="164"/>
      <c r="AJ192" s="164"/>
    </row>
    <row r="193" spans="1:36" ht="12.75" customHeight="1" x14ac:dyDescent="0.2">
      <c r="A193" s="160"/>
      <c r="B193" s="161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3"/>
      <c r="AH193" s="163"/>
      <c r="AI193" s="164"/>
      <c r="AJ193" s="164"/>
    </row>
    <row r="194" spans="1:36" ht="12.75" customHeight="1" x14ac:dyDescent="0.2">
      <c r="A194" s="160"/>
      <c r="B194" s="161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3"/>
      <c r="AH194" s="163"/>
      <c r="AI194" s="164"/>
      <c r="AJ194" s="164"/>
    </row>
    <row r="195" spans="1:36" ht="12.75" customHeight="1" x14ac:dyDescent="0.2">
      <c r="A195" s="160"/>
      <c r="B195" s="161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  <c r="AG195" s="163"/>
      <c r="AH195" s="163"/>
      <c r="AI195" s="164"/>
      <c r="AJ195" s="164"/>
    </row>
    <row r="196" spans="1:36" ht="12.75" customHeight="1" x14ac:dyDescent="0.2">
      <c r="A196" s="160"/>
      <c r="B196" s="161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  <c r="AG196" s="163"/>
      <c r="AH196" s="163"/>
      <c r="AI196" s="164"/>
      <c r="AJ196" s="164"/>
    </row>
    <row r="197" spans="1:36" ht="12.75" customHeight="1" x14ac:dyDescent="0.2">
      <c r="A197" s="160"/>
      <c r="B197" s="161"/>
      <c r="C197" s="162"/>
      <c r="D197" s="162"/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  <c r="AC197" s="162"/>
      <c r="AD197" s="162"/>
      <c r="AE197" s="162"/>
      <c r="AF197" s="162"/>
      <c r="AG197" s="163"/>
      <c r="AH197" s="163"/>
      <c r="AI197" s="164"/>
      <c r="AJ197" s="164"/>
    </row>
    <row r="198" spans="1:36" ht="12.75" customHeight="1" x14ac:dyDescent="0.2">
      <c r="A198" s="160"/>
      <c r="B198" s="161"/>
      <c r="C198" s="162"/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3"/>
      <c r="AH198" s="163"/>
      <c r="AI198" s="164"/>
      <c r="AJ198" s="164"/>
    </row>
    <row r="199" spans="1:36" ht="12.75" customHeight="1" x14ac:dyDescent="0.2">
      <c r="A199" s="160"/>
      <c r="B199" s="161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  <c r="AC199" s="162"/>
      <c r="AD199" s="162"/>
      <c r="AE199" s="162"/>
      <c r="AF199" s="162"/>
      <c r="AG199" s="163"/>
      <c r="AH199" s="163"/>
      <c r="AI199" s="164"/>
      <c r="AJ199" s="164"/>
    </row>
    <row r="200" spans="1:36" ht="12.75" customHeight="1" x14ac:dyDescent="0.2">
      <c r="A200" s="160"/>
      <c r="B200" s="161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  <c r="AG200" s="163"/>
      <c r="AH200" s="163"/>
      <c r="AI200" s="164"/>
      <c r="AJ200" s="164"/>
    </row>
    <row r="201" spans="1:36" ht="12.75" customHeight="1" x14ac:dyDescent="0.2">
      <c r="A201" s="160"/>
      <c r="B201" s="161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  <c r="AC201" s="162"/>
      <c r="AD201" s="162"/>
      <c r="AE201" s="162"/>
      <c r="AF201" s="162"/>
      <c r="AG201" s="163"/>
      <c r="AH201" s="163"/>
      <c r="AI201" s="164"/>
      <c r="AJ201" s="164"/>
    </row>
    <row r="202" spans="1:36" ht="12.75" customHeight="1" x14ac:dyDescent="0.2">
      <c r="A202" s="160"/>
      <c r="B202" s="161"/>
      <c r="C202" s="162"/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  <c r="AG202" s="163"/>
      <c r="AH202" s="163"/>
      <c r="AI202" s="164"/>
      <c r="AJ202" s="164"/>
    </row>
    <row r="203" spans="1:36" ht="12.75" customHeight="1" x14ac:dyDescent="0.2">
      <c r="A203" s="160"/>
      <c r="B203" s="161"/>
      <c r="C203" s="162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3"/>
      <c r="AH203" s="163"/>
      <c r="AI203" s="164"/>
      <c r="AJ203" s="164"/>
    </row>
    <row r="204" spans="1:36" ht="12.75" customHeight="1" x14ac:dyDescent="0.2">
      <c r="A204" s="160"/>
      <c r="B204" s="161"/>
      <c r="C204" s="162"/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3"/>
      <c r="AH204" s="163"/>
      <c r="AI204" s="164"/>
      <c r="AJ204" s="164"/>
    </row>
    <row r="205" spans="1:36" ht="12.75" customHeight="1" x14ac:dyDescent="0.2">
      <c r="A205" s="160"/>
      <c r="B205" s="161"/>
      <c r="C205" s="162"/>
      <c r="D205" s="162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3"/>
      <c r="AH205" s="163"/>
      <c r="AI205" s="164"/>
      <c r="AJ205" s="164"/>
    </row>
    <row r="206" spans="1:36" ht="12.75" customHeight="1" x14ac:dyDescent="0.2">
      <c r="A206" s="160"/>
      <c r="B206" s="161"/>
      <c r="C206" s="162"/>
      <c r="D206" s="162"/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3"/>
      <c r="AH206" s="163"/>
      <c r="AI206" s="164"/>
      <c r="AJ206" s="164"/>
    </row>
    <row r="207" spans="1:36" ht="12.75" customHeight="1" x14ac:dyDescent="0.2">
      <c r="A207" s="160"/>
      <c r="B207" s="161"/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3"/>
      <c r="AH207" s="163"/>
      <c r="AI207" s="164"/>
      <c r="AJ207" s="164"/>
    </row>
    <row r="208" spans="1:36" ht="12.75" customHeight="1" x14ac:dyDescent="0.2">
      <c r="A208" s="160"/>
      <c r="B208" s="161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3"/>
      <c r="AH208" s="163"/>
      <c r="AI208" s="164"/>
      <c r="AJ208" s="164"/>
    </row>
    <row r="209" spans="1:36" ht="12.75" customHeight="1" x14ac:dyDescent="0.2">
      <c r="A209" s="160"/>
      <c r="B209" s="165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3"/>
      <c r="AH209" s="163"/>
      <c r="AI209" s="164"/>
      <c r="AJ209" s="164"/>
    </row>
    <row r="210" spans="1:36" ht="12.75" customHeight="1" x14ac:dyDescent="0.2">
      <c r="A210" s="160"/>
      <c r="B210" s="165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3"/>
      <c r="AH210" s="163"/>
      <c r="AI210" s="164"/>
      <c r="AJ210" s="164"/>
    </row>
    <row r="211" spans="1:36" ht="12.75" customHeight="1" x14ac:dyDescent="0.2">
      <c r="A211" s="160"/>
      <c r="B211" s="165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3"/>
      <c r="AH211" s="163"/>
      <c r="AI211" s="164"/>
      <c r="AJ211" s="164"/>
    </row>
    <row r="212" spans="1:36" ht="12.75" customHeight="1" x14ac:dyDescent="0.2">
      <c r="A212" s="160"/>
      <c r="B212" s="165"/>
      <c r="C212" s="162"/>
      <c r="D212" s="162"/>
      <c r="E212" s="162"/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3"/>
      <c r="AH212" s="163"/>
      <c r="AI212" s="164"/>
      <c r="AJ212" s="164"/>
    </row>
    <row r="213" spans="1:36" ht="12.75" customHeight="1" x14ac:dyDescent="0.2">
      <c r="A213" s="160"/>
      <c r="B213" s="165"/>
      <c r="C213" s="162"/>
      <c r="D213" s="162"/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  <c r="AC213" s="162"/>
      <c r="AD213" s="162"/>
      <c r="AE213" s="162"/>
      <c r="AF213" s="162"/>
      <c r="AG213" s="163"/>
      <c r="AH213" s="163"/>
      <c r="AI213" s="164"/>
      <c r="AJ213" s="164"/>
    </row>
    <row r="214" spans="1:36" ht="12.75" customHeight="1" x14ac:dyDescent="0.2"/>
    <row r="215" spans="1:36" ht="12.75" customHeight="1" x14ac:dyDescent="0.2">
      <c r="B215" s="165"/>
      <c r="AD215" s="166"/>
      <c r="AG215" s="167"/>
      <c r="AH215" s="167"/>
    </row>
    <row r="216" spans="1:36" ht="12.75" customHeight="1" x14ac:dyDescent="0.2">
      <c r="B216" s="168"/>
      <c r="AD216" s="166"/>
      <c r="AG216" s="169"/>
      <c r="AH216" s="169"/>
    </row>
    <row r="217" spans="1:36" ht="12.75" customHeight="1" x14ac:dyDescent="0.2">
      <c r="AD217" s="166"/>
      <c r="AG217" s="167"/>
      <c r="AH217" s="167"/>
    </row>
    <row r="218" spans="1:36" ht="12.75" customHeight="1" x14ac:dyDescent="0.2"/>
    <row r="219" spans="1:36" ht="12.75" customHeight="1" x14ac:dyDescent="0.2">
      <c r="B219" s="170"/>
      <c r="W219" s="171"/>
    </row>
    <row r="220" spans="1:36" ht="12.75" customHeight="1" x14ac:dyDescent="0.2">
      <c r="B220" s="172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W220" s="171"/>
      <c r="X220" s="171"/>
      <c r="Y220" s="171"/>
      <c r="Z220" s="171"/>
      <c r="AA220" s="171"/>
      <c r="AB220" s="171"/>
      <c r="AC220" s="171"/>
    </row>
    <row r="221" spans="1:36" ht="12.75" customHeight="1" x14ac:dyDescent="0.2">
      <c r="B221" s="161"/>
      <c r="C221" s="148"/>
      <c r="D221" s="148"/>
      <c r="E221" s="148"/>
      <c r="W221" s="174"/>
      <c r="X221" s="174"/>
      <c r="Y221" s="174"/>
      <c r="Z221" s="148"/>
      <c r="AA221" s="148"/>
      <c r="AB221" s="148"/>
      <c r="AC221" s="148"/>
    </row>
    <row r="222" spans="1:36" ht="12.75" customHeight="1" x14ac:dyDescent="0.2">
      <c r="B222" s="161"/>
      <c r="C222" s="148"/>
      <c r="D222" s="148"/>
      <c r="E222" s="148"/>
      <c r="Z222" s="148"/>
      <c r="AA222" s="148"/>
      <c r="AB222" s="148"/>
      <c r="AC222" s="148"/>
    </row>
    <row r="223" spans="1:36" ht="12.75" customHeight="1" x14ac:dyDescent="0.2"/>
    <row r="224" spans="1:36" ht="12.75" customHeight="1" x14ac:dyDescent="0.2">
      <c r="B224" s="170"/>
    </row>
    <row r="225" spans="2:21" ht="12.75" customHeight="1" x14ac:dyDescent="0.2">
      <c r="B225" s="175"/>
      <c r="C225" s="171"/>
      <c r="D225" s="171"/>
      <c r="E225" s="171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  <c r="S225" s="171"/>
      <c r="T225" s="171"/>
      <c r="U225" s="171"/>
    </row>
    <row r="226" spans="2:21" ht="12.75" customHeight="1" x14ac:dyDescent="0.2">
      <c r="B226" s="177"/>
      <c r="C226" s="148"/>
      <c r="D226" s="148"/>
      <c r="E226" s="148"/>
      <c r="F226" s="178"/>
      <c r="G226" s="178"/>
      <c r="H226" s="178"/>
      <c r="I226" s="178"/>
      <c r="J226" s="178"/>
      <c r="K226" s="178"/>
      <c r="L226" s="178"/>
      <c r="M226" s="178"/>
      <c r="N226" s="178"/>
      <c r="O226" s="178"/>
      <c r="P226" s="178"/>
      <c r="Q226" s="178"/>
      <c r="R226" s="178"/>
      <c r="S226" s="149"/>
      <c r="T226" s="149"/>
      <c r="U226" s="149"/>
    </row>
    <row r="227" spans="2:21" ht="12.75" customHeight="1" x14ac:dyDescent="0.2">
      <c r="C227" s="148"/>
      <c r="D227" s="148"/>
      <c r="E227" s="148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56"/>
      <c r="T227" s="56"/>
      <c r="U227" s="56"/>
    </row>
    <row r="228" spans="2:21" ht="12.75" customHeight="1" x14ac:dyDescent="0.2"/>
    <row r="229" spans="2:21" ht="12.75" customHeight="1" x14ac:dyDescent="0.2"/>
    <row r="230" spans="2:21" ht="12.75" customHeight="1" x14ac:dyDescent="0.2"/>
    <row r="231" spans="2:21" ht="12.75" customHeight="1" x14ac:dyDescent="0.2"/>
    <row r="232" spans="2:21" ht="12.75" customHeight="1" x14ac:dyDescent="0.2"/>
    <row r="233" spans="2:21" ht="12.75" customHeight="1" x14ac:dyDescent="0.2"/>
    <row r="234" spans="2:21" ht="12.75" customHeight="1" x14ac:dyDescent="0.2"/>
    <row r="235" spans="2:21" ht="12.75" customHeight="1" x14ac:dyDescent="0.2"/>
    <row r="236" spans="2:21" ht="12.75" customHeight="1" x14ac:dyDescent="0.2"/>
    <row r="237" spans="2:21" ht="12.75" customHeight="1" x14ac:dyDescent="0.2"/>
    <row r="238" spans="2:21" ht="12.75" customHeight="1" x14ac:dyDescent="0.2"/>
    <row r="239" spans="2:21" ht="12.75" customHeight="1" x14ac:dyDescent="0.2"/>
    <row r="240" spans="2:21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</sheetData>
  <sheetProtection password="C7E2" sheet="1" objects="1" scenarios="1"/>
  <mergeCells count="276">
    <mergeCell ref="B99:G99"/>
    <mergeCell ref="H99:J99"/>
    <mergeCell ref="B96:G96"/>
    <mergeCell ref="H96:J96"/>
    <mergeCell ref="B97:G97"/>
    <mergeCell ref="H97:J97"/>
    <mergeCell ref="B98:G98"/>
    <mergeCell ref="H98:J98"/>
    <mergeCell ref="B91:E91"/>
    <mergeCell ref="F91:L91"/>
    <mergeCell ref="M91:P91"/>
    <mergeCell ref="Q91:AB91"/>
    <mergeCell ref="AC91:AE91"/>
    <mergeCell ref="AF91:AG91"/>
    <mergeCell ref="B90:E90"/>
    <mergeCell ref="F90:L90"/>
    <mergeCell ref="M90:P90"/>
    <mergeCell ref="Q90:AB90"/>
    <mergeCell ref="AC90:AE90"/>
    <mergeCell ref="AF90:AG90"/>
    <mergeCell ref="B89:E89"/>
    <mergeCell ref="F89:L89"/>
    <mergeCell ref="M89:P89"/>
    <mergeCell ref="Q89:AB89"/>
    <mergeCell ref="AC89:AE89"/>
    <mergeCell ref="AF89:AG89"/>
    <mergeCell ref="B88:E88"/>
    <mergeCell ref="F88:L88"/>
    <mergeCell ref="M88:P88"/>
    <mergeCell ref="Q88:AB88"/>
    <mergeCell ref="AC88:AE88"/>
    <mergeCell ref="AF88:AG88"/>
    <mergeCell ref="B87:E87"/>
    <mergeCell ref="F87:L87"/>
    <mergeCell ref="M87:P87"/>
    <mergeCell ref="Q87:AB87"/>
    <mergeCell ref="AC87:AE87"/>
    <mergeCell ref="AF87:AG87"/>
    <mergeCell ref="B86:E86"/>
    <mergeCell ref="F86:L86"/>
    <mergeCell ref="M86:P86"/>
    <mergeCell ref="Q86:AB86"/>
    <mergeCell ref="AC86:AE86"/>
    <mergeCell ref="AF86:AG86"/>
    <mergeCell ref="B85:E85"/>
    <mergeCell ref="F85:L85"/>
    <mergeCell ref="M85:P85"/>
    <mergeCell ref="Q85:AB85"/>
    <mergeCell ref="AC85:AE85"/>
    <mergeCell ref="AF85:AG85"/>
    <mergeCell ref="B84:E84"/>
    <mergeCell ref="F84:L84"/>
    <mergeCell ref="M84:P84"/>
    <mergeCell ref="Q84:AB84"/>
    <mergeCell ref="AC84:AE84"/>
    <mergeCell ref="AF84:AG84"/>
    <mergeCell ref="AF82:AG82"/>
    <mergeCell ref="B83:E83"/>
    <mergeCell ref="F83:L83"/>
    <mergeCell ref="M83:P83"/>
    <mergeCell ref="Q83:AB83"/>
    <mergeCell ref="AC83:AE83"/>
    <mergeCell ref="AF83:AG83"/>
    <mergeCell ref="B81:E81"/>
    <mergeCell ref="M81:P81"/>
    <mergeCell ref="Q81:AB81"/>
    <mergeCell ref="AC81:AE81"/>
    <mergeCell ref="AF81:AG81"/>
    <mergeCell ref="B82:E82"/>
    <mergeCell ref="F82:L82"/>
    <mergeCell ref="M82:P82"/>
    <mergeCell ref="Q82:AB82"/>
    <mergeCell ref="AC82:AE82"/>
    <mergeCell ref="B78:E78"/>
    <mergeCell ref="F78:H78"/>
    <mergeCell ref="I78:N78"/>
    <mergeCell ref="O78:T78"/>
    <mergeCell ref="V78:AA78"/>
    <mergeCell ref="AB78:AE78"/>
    <mergeCell ref="B77:E77"/>
    <mergeCell ref="F77:H77"/>
    <mergeCell ref="I77:N77"/>
    <mergeCell ref="O77:T77"/>
    <mergeCell ref="V77:AA77"/>
    <mergeCell ref="AB77:AE77"/>
    <mergeCell ref="B76:E76"/>
    <mergeCell ref="F76:H76"/>
    <mergeCell ref="I76:N76"/>
    <mergeCell ref="O76:T76"/>
    <mergeCell ref="V76:AA76"/>
    <mergeCell ref="AB76:AE76"/>
    <mergeCell ref="B75:E75"/>
    <mergeCell ref="F75:H75"/>
    <mergeCell ref="I75:N75"/>
    <mergeCell ref="O75:T75"/>
    <mergeCell ref="V75:AA75"/>
    <mergeCell ref="AB75:AE75"/>
    <mergeCell ref="B74:E74"/>
    <mergeCell ref="F74:H74"/>
    <mergeCell ref="I74:N74"/>
    <mergeCell ref="O74:T74"/>
    <mergeCell ref="V74:AA74"/>
    <mergeCell ref="AB74:AE74"/>
    <mergeCell ref="B73:E73"/>
    <mergeCell ref="F73:H73"/>
    <mergeCell ref="I73:N73"/>
    <mergeCell ref="O73:T73"/>
    <mergeCell ref="V73:AA73"/>
    <mergeCell ref="AB73:AE73"/>
    <mergeCell ref="B72:E72"/>
    <mergeCell ref="F72:H72"/>
    <mergeCell ref="I72:N72"/>
    <mergeCell ref="O72:T72"/>
    <mergeCell ref="V72:AA72"/>
    <mergeCell ref="AB72:AE72"/>
    <mergeCell ref="B71:E71"/>
    <mergeCell ref="F71:H71"/>
    <mergeCell ref="I71:N71"/>
    <mergeCell ref="O71:T71"/>
    <mergeCell ref="V71:AA71"/>
    <mergeCell ref="AB71:AE71"/>
    <mergeCell ref="B70:E70"/>
    <mergeCell ref="F70:H70"/>
    <mergeCell ref="I70:N70"/>
    <mergeCell ref="O70:T70"/>
    <mergeCell ref="V70:AA70"/>
    <mergeCell ref="AB70:AE70"/>
    <mergeCell ref="B69:E69"/>
    <mergeCell ref="F69:H69"/>
    <mergeCell ref="I69:N69"/>
    <mergeCell ref="O69:T69"/>
    <mergeCell ref="V69:AA69"/>
    <mergeCell ref="AB69:AE69"/>
    <mergeCell ref="AK59:AK61"/>
    <mergeCell ref="E63:K63"/>
    <mergeCell ref="S63:Y63"/>
    <mergeCell ref="AH63:AK63"/>
    <mergeCell ref="B68:E68"/>
    <mergeCell ref="F68:H68"/>
    <mergeCell ref="I68:N68"/>
    <mergeCell ref="O68:T68"/>
    <mergeCell ref="V68:AA68"/>
    <mergeCell ref="AB68:AE68"/>
    <mergeCell ref="A59:A61"/>
    <mergeCell ref="B59:B61"/>
    <mergeCell ref="AG59:AG61"/>
    <mergeCell ref="AH59:AH61"/>
    <mergeCell ref="AI59:AI61"/>
    <mergeCell ref="AJ59:AJ61"/>
    <mergeCell ref="AK53:AK55"/>
    <mergeCell ref="A56:A58"/>
    <mergeCell ref="B56:B58"/>
    <mergeCell ref="AG56:AG58"/>
    <mergeCell ref="AH56:AH58"/>
    <mergeCell ref="AI56:AI58"/>
    <mergeCell ref="AJ56:AJ58"/>
    <mergeCell ref="AK56:AK58"/>
    <mergeCell ref="A53:A55"/>
    <mergeCell ref="B53:B55"/>
    <mergeCell ref="AG53:AG55"/>
    <mergeCell ref="AH53:AH55"/>
    <mergeCell ref="AI53:AI55"/>
    <mergeCell ref="AJ53:AJ55"/>
    <mergeCell ref="AK47:AK49"/>
    <mergeCell ref="A50:A52"/>
    <mergeCell ref="B50:B52"/>
    <mergeCell ref="AG50:AG52"/>
    <mergeCell ref="AH50:AH52"/>
    <mergeCell ref="AI50:AI52"/>
    <mergeCell ref="AJ50:AJ52"/>
    <mergeCell ref="AK50:AK52"/>
    <mergeCell ref="A47:A49"/>
    <mergeCell ref="B47:B49"/>
    <mergeCell ref="AG47:AG49"/>
    <mergeCell ref="AH47:AH49"/>
    <mergeCell ref="AI47:AI49"/>
    <mergeCell ref="AJ47:AJ49"/>
    <mergeCell ref="AK41:AK43"/>
    <mergeCell ref="A44:A46"/>
    <mergeCell ref="B44:B46"/>
    <mergeCell ref="AG44:AG46"/>
    <mergeCell ref="AH44:AH46"/>
    <mergeCell ref="AI44:AI46"/>
    <mergeCell ref="AJ44:AJ46"/>
    <mergeCell ref="AK44:AK46"/>
    <mergeCell ref="A41:A43"/>
    <mergeCell ref="B41:B43"/>
    <mergeCell ref="AG41:AG43"/>
    <mergeCell ref="AH41:AH43"/>
    <mergeCell ref="AI41:AI43"/>
    <mergeCell ref="AJ41:AJ43"/>
    <mergeCell ref="AK35:AK37"/>
    <mergeCell ref="A38:A40"/>
    <mergeCell ref="B38:B40"/>
    <mergeCell ref="AG38:AG40"/>
    <mergeCell ref="AH38:AH40"/>
    <mergeCell ref="AI38:AI40"/>
    <mergeCell ref="AJ38:AJ40"/>
    <mergeCell ref="AK38:AK40"/>
    <mergeCell ref="A35:A37"/>
    <mergeCell ref="B35:B37"/>
    <mergeCell ref="AG35:AG37"/>
    <mergeCell ref="AH35:AH37"/>
    <mergeCell ref="AI35:AI37"/>
    <mergeCell ref="AJ35:AJ37"/>
    <mergeCell ref="AK29:AK31"/>
    <mergeCell ref="A32:A34"/>
    <mergeCell ref="B32:B34"/>
    <mergeCell ref="AG32:AG34"/>
    <mergeCell ref="AH32:AH34"/>
    <mergeCell ref="AI32:AI34"/>
    <mergeCell ref="AJ32:AJ34"/>
    <mergeCell ref="AK32:AK34"/>
    <mergeCell ref="A29:A31"/>
    <mergeCell ref="B29:B31"/>
    <mergeCell ref="AG29:AG31"/>
    <mergeCell ref="AH29:AH31"/>
    <mergeCell ref="AI29:AI31"/>
    <mergeCell ref="AJ29:AJ31"/>
    <mergeCell ref="AK23:AK25"/>
    <mergeCell ref="A26:A28"/>
    <mergeCell ref="B26:B28"/>
    <mergeCell ref="AG26:AG28"/>
    <mergeCell ref="AH26:AH28"/>
    <mergeCell ref="AI26:AI28"/>
    <mergeCell ref="AJ26:AJ28"/>
    <mergeCell ref="AK26:AK28"/>
    <mergeCell ref="A23:A25"/>
    <mergeCell ref="B23:B25"/>
    <mergeCell ref="AG23:AG25"/>
    <mergeCell ref="AH23:AH25"/>
    <mergeCell ref="AI23:AI25"/>
    <mergeCell ref="AJ23:AJ25"/>
    <mergeCell ref="AK17:AK19"/>
    <mergeCell ref="A20:A22"/>
    <mergeCell ref="B20:B22"/>
    <mergeCell ref="AG20:AG22"/>
    <mergeCell ref="AH20:AH22"/>
    <mergeCell ref="AI20:AI22"/>
    <mergeCell ref="AJ20:AJ22"/>
    <mergeCell ref="AK20:AK22"/>
    <mergeCell ref="A17:A19"/>
    <mergeCell ref="B17:B19"/>
    <mergeCell ref="AG17:AG19"/>
    <mergeCell ref="AH17:AH19"/>
    <mergeCell ref="AI17:AI19"/>
    <mergeCell ref="AJ17:AJ19"/>
    <mergeCell ref="AK11:AK13"/>
    <mergeCell ref="A14:A16"/>
    <mergeCell ref="B14:B16"/>
    <mergeCell ref="AG14:AG16"/>
    <mergeCell ref="AH14:AH16"/>
    <mergeCell ref="AI14:AI16"/>
    <mergeCell ref="AJ14:AJ16"/>
    <mergeCell ref="AK14:AK16"/>
    <mergeCell ref="A11:A13"/>
    <mergeCell ref="B11:B13"/>
    <mergeCell ref="AG11:AG13"/>
    <mergeCell ref="AH11:AH13"/>
    <mergeCell ref="AI11:AI13"/>
    <mergeCell ref="AJ11:AJ13"/>
    <mergeCell ref="AJ5:AJ6"/>
    <mergeCell ref="AK5:AK6"/>
    <mergeCell ref="A8:A10"/>
    <mergeCell ref="B8:B10"/>
    <mergeCell ref="AG8:AG10"/>
    <mergeCell ref="AH8:AH10"/>
    <mergeCell ref="AI8:AI10"/>
    <mergeCell ref="AJ8:AJ10"/>
    <mergeCell ref="AK8:AK10"/>
    <mergeCell ref="A5:A6"/>
    <mergeCell ref="B5:B6"/>
    <mergeCell ref="C5:AF5"/>
    <mergeCell ref="AG5:AG6"/>
    <mergeCell ref="AH5:AH6"/>
    <mergeCell ref="AI5:AI6"/>
  </mergeCells>
  <conditionalFormatting sqref="AI192:AI213 AI102:AI123 AI147:AI168 AI8:AI9 AI11:AI12 AI14:AI15 AI17:AI18 AI20:AI21 AI23:AI24 AI32:AI33 AI35:AI36 AI38:AI39 AI41:AI42 AI44:AI45 AI47:AI48 AI50:AI51 AI53:AI54 AI56:AI57 AI59:AI60 AI29:AI30 AI26:AI27">
    <cfRule type="cellIs" dxfId="1" priority="1" stopIfTrue="1" operator="equal">
      <formula>"x"</formula>
    </cfRule>
  </conditionalFormatting>
  <conditionalFormatting sqref="AJ192:AJ213 AJ102:AJ123 AJ147:AJ168 AJ8:AJ9 AJ11:AJ12 AJ14:AJ15 AJ17:AJ18 AJ20:AJ21 AJ23:AJ24 AJ32:AJ33 AJ35:AJ36 AJ38:AJ39 AJ41:AJ42 AJ44:AJ45 AJ47:AJ48 AJ50:AJ51 AJ53:AJ54 AJ56:AJ57 AJ59:AJ60 AJ29:AJ30 AJ26:AJ27">
    <cfRule type="cellIs" dxfId="0" priority="2" stopIfTrue="1" operator="equal">
      <formula>"x"</formula>
    </cfRule>
  </conditionalFormatting>
  <printOptions horizontalCentered="1" verticalCentered="1"/>
  <pageMargins left="0.31496062992125984" right="0.31496062992125984" top="0.31496062992125984" bottom="0.31496062992125984" header="3.4251968503937009" footer="0.11811023622047245"/>
  <pageSetup paperSize="9" scale="45" orientation="landscape" r:id="rId1"/>
  <headerFooter>
    <oddHeader>&amp;C&amp;14&amp;G</oddHeader>
    <oddFooter>&amp;CProgram za izračun rezultata i provedbu natjecanja u disciplini “lov šarana”&amp;R&amp;"-,Bold"&amp;20&amp;D  &amp;T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1C42-AE43-459F-B2A2-C0DE755FA90D}">
  <sheetPr codeName="Sheet10">
    <tabColor rgb="FFFFFF00"/>
  </sheetPr>
  <dimension ref="A1:E31"/>
  <sheetViews>
    <sheetView showGridLines="0" showRowColHeaders="0" workbookViewId="0">
      <selection activeCell="H9" sqref="H9"/>
    </sheetView>
  </sheetViews>
  <sheetFormatPr defaultColWidth="8.85546875" defaultRowHeight="15" x14ac:dyDescent="0.25"/>
  <cols>
    <col min="1" max="1" width="9.140625" style="35" customWidth="1"/>
    <col min="2" max="2" width="34" style="34" customWidth="1"/>
    <col min="3" max="4" width="32.5703125" style="36" customWidth="1"/>
    <col min="5" max="5" width="14.7109375" style="34" customWidth="1"/>
    <col min="6" max="256" width="8.85546875" style="34"/>
    <col min="257" max="257" width="9.140625" style="34" customWidth="1"/>
    <col min="258" max="258" width="34" style="34" customWidth="1"/>
    <col min="259" max="260" width="32.5703125" style="34" customWidth="1"/>
    <col min="261" max="261" width="14.7109375" style="34" customWidth="1"/>
    <col min="262" max="512" width="8.85546875" style="34"/>
    <col min="513" max="513" width="9.140625" style="34" customWidth="1"/>
    <col min="514" max="514" width="34" style="34" customWidth="1"/>
    <col min="515" max="516" width="32.5703125" style="34" customWidth="1"/>
    <col min="517" max="517" width="14.7109375" style="34" customWidth="1"/>
    <col min="518" max="768" width="8.85546875" style="34"/>
    <col min="769" max="769" width="9.140625" style="34" customWidth="1"/>
    <col min="770" max="770" width="34" style="34" customWidth="1"/>
    <col min="771" max="772" width="32.5703125" style="34" customWidth="1"/>
    <col min="773" max="773" width="14.7109375" style="34" customWidth="1"/>
    <col min="774" max="1024" width="8.85546875" style="34"/>
    <col min="1025" max="1025" width="9.140625" style="34" customWidth="1"/>
    <col min="1026" max="1026" width="34" style="34" customWidth="1"/>
    <col min="1027" max="1028" width="32.5703125" style="34" customWidth="1"/>
    <col min="1029" max="1029" width="14.7109375" style="34" customWidth="1"/>
    <col min="1030" max="1280" width="8.85546875" style="34"/>
    <col min="1281" max="1281" width="9.140625" style="34" customWidth="1"/>
    <col min="1282" max="1282" width="34" style="34" customWidth="1"/>
    <col min="1283" max="1284" width="32.5703125" style="34" customWidth="1"/>
    <col min="1285" max="1285" width="14.7109375" style="34" customWidth="1"/>
    <col min="1286" max="1536" width="8.85546875" style="34"/>
    <col min="1537" max="1537" width="9.140625" style="34" customWidth="1"/>
    <col min="1538" max="1538" width="34" style="34" customWidth="1"/>
    <col min="1539" max="1540" width="32.5703125" style="34" customWidth="1"/>
    <col min="1541" max="1541" width="14.7109375" style="34" customWidth="1"/>
    <col min="1542" max="1792" width="8.85546875" style="34"/>
    <col min="1793" max="1793" width="9.140625" style="34" customWidth="1"/>
    <col min="1794" max="1794" width="34" style="34" customWidth="1"/>
    <col min="1795" max="1796" width="32.5703125" style="34" customWidth="1"/>
    <col min="1797" max="1797" width="14.7109375" style="34" customWidth="1"/>
    <col min="1798" max="2048" width="8.85546875" style="34"/>
    <col min="2049" max="2049" width="9.140625" style="34" customWidth="1"/>
    <col min="2050" max="2050" width="34" style="34" customWidth="1"/>
    <col min="2051" max="2052" width="32.5703125" style="34" customWidth="1"/>
    <col min="2053" max="2053" width="14.7109375" style="34" customWidth="1"/>
    <col min="2054" max="2304" width="8.85546875" style="34"/>
    <col min="2305" max="2305" width="9.140625" style="34" customWidth="1"/>
    <col min="2306" max="2306" width="34" style="34" customWidth="1"/>
    <col min="2307" max="2308" width="32.5703125" style="34" customWidth="1"/>
    <col min="2309" max="2309" width="14.7109375" style="34" customWidth="1"/>
    <col min="2310" max="2560" width="8.85546875" style="34"/>
    <col min="2561" max="2561" width="9.140625" style="34" customWidth="1"/>
    <col min="2562" max="2562" width="34" style="34" customWidth="1"/>
    <col min="2563" max="2564" width="32.5703125" style="34" customWidth="1"/>
    <col min="2565" max="2565" width="14.7109375" style="34" customWidth="1"/>
    <col min="2566" max="2816" width="8.85546875" style="34"/>
    <col min="2817" max="2817" width="9.140625" style="34" customWidth="1"/>
    <col min="2818" max="2818" width="34" style="34" customWidth="1"/>
    <col min="2819" max="2820" width="32.5703125" style="34" customWidth="1"/>
    <col min="2821" max="2821" width="14.7109375" style="34" customWidth="1"/>
    <col min="2822" max="3072" width="8.85546875" style="34"/>
    <col min="3073" max="3073" width="9.140625" style="34" customWidth="1"/>
    <col min="3074" max="3074" width="34" style="34" customWidth="1"/>
    <col min="3075" max="3076" width="32.5703125" style="34" customWidth="1"/>
    <col min="3077" max="3077" width="14.7109375" style="34" customWidth="1"/>
    <col min="3078" max="3328" width="8.85546875" style="34"/>
    <col min="3329" max="3329" width="9.140625" style="34" customWidth="1"/>
    <col min="3330" max="3330" width="34" style="34" customWidth="1"/>
    <col min="3331" max="3332" width="32.5703125" style="34" customWidth="1"/>
    <col min="3333" max="3333" width="14.7109375" style="34" customWidth="1"/>
    <col min="3334" max="3584" width="8.85546875" style="34"/>
    <col min="3585" max="3585" width="9.140625" style="34" customWidth="1"/>
    <col min="3586" max="3586" width="34" style="34" customWidth="1"/>
    <col min="3587" max="3588" width="32.5703125" style="34" customWidth="1"/>
    <col min="3589" max="3589" width="14.7109375" style="34" customWidth="1"/>
    <col min="3590" max="3840" width="8.85546875" style="34"/>
    <col min="3841" max="3841" width="9.140625" style="34" customWidth="1"/>
    <col min="3842" max="3842" width="34" style="34" customWidth="1"/>
    <col min="3843" max="3844" width="32.5703125" style="34" customWidth="1"/>
    <col min="3845" max="3845" width="14.7109375" style="34" customWidth="1"/>
    <col min="3846" max="4096" width="8.85546875" style="34"/>
    <col min="4097" max="4097" width="9.140625" style="34" customWidth="1"/>
    <col min="4098" max="4098" width="34" style="34" customWidth="1"/>
    <col min="4099" max="4100" width="32.5703125" style="34" customWidth="1"/>
    <col min="4101" max="4101" width="14.7109375" style="34" customWidth="1"/>
    <col min="4102" max="4352" width="8.85546875" style="34"/>
    <col min="4353" max="4353" width="9.140625" style="34" customWidth="1"/>
    <col min="4354" max="4354" width="34" style="34" customWidth="1"/>
    <col min="4355" max="4356" width="32.5703125" style="34" customWidth="1"/>
    <col min="4357" max="4357" width="14.7109375" style="34" customWidth="1"/>
    <col min="4358" max="4608" width="8.85546875" style="34"/>
    <col min="4609" max="4609" width="9.140625" style="34" customWidth="1"/>
    <col min="4610" max="4610" width="34" style="34" customWidth="1"/>
    <col min="4611" max="4612" width="32.5703125" style="34" customWidth="1"/>
    <col min="4613" max="4613" width="14.7109375" style="34" customWidth="1"/>
    <col min="4614" max="4864" width="8.85546875" style="34"/>
    <col min="4865" max="4865" width="9.140625" style="34" customWidth="1"/>
    <col min="4866" max="4866" width="34" style="34" customWidth="1"/>
    <col min="4867" max="4868" width="32.5703125" style="34" customWidth="1"/>
    <col min="4869" max="4869" width="14.7109375" style="34" customWidth="1"/>
    <col min="4870" max="5120" width="8.85546875" style="34"/>
    <col min="5121" max="5121" width="9.140625" style="34" customWidth="1"/>
    <col min="5122" max="5122" width="34" style="34" customWidth="1"/>
    <col min="5123" max="5124" width="32.5703125" style="34" customWidth="1"/>
    <col min="5125" max="5125" width="14.7109375" style="34" customWidth="1"/>
    <col min="5126" max="5376" width="8.85546875" style="34"/>
    <col min="5377" max="5377" width="9.140625" style="34" customWidth="1"/>
    <col min="5378" max="5378" width="34" style="34" customWidth="1"/>
    <col min="5379" max="5380" width="32.5703125" style="34" customWidth="1"/>
    <col min="5381" max="5381" width="14.7109375" style="34" customWidth="1"/>
    <col min="5382" max="5632" width="8.85546875" style="34"/>
    <col min="5633" max="5633" width="9.140625" style="34" customWidth="1"/>
    <col min="5634" max="5634" width="34" style="34" customWidth="1"/>
    <col min="5635" max="5636" width="32.5703125" style="34" customWidth="1"/>
    <col min="5637" max="5637" width="14.7109375" style="34" customWidth="1"/>
    <col min="5638" max="5888" width="8.85546875" style="34"/>
    <col min="5889" max="5889" width="9.140625" style="34" customWidth="1"/>
    <col min="5890" max="5890" width="34" style="34" customWidth="1"/>
    <col min="5891" max="5892" width="32.5703125" style="34" customWidth="1"/>
    <col min="5893" max="5893" width="14.7109375" style="34" customWidth="1"/>
    <col min="5894" max="6144" width="8.85546875" style="34"/>
    <col min="6145" max="6145" width="9.140625" style="34" customWidth="1"/>
    <col min="6146" max="6146" width="34" style="34" customWidth="1"/>
    <col min="6147" max="6148" width="32.5703125" style="34" customWidth="1"/>
    <col min="6149" max="6149" width="14.7109375" style="34" customWidth="1"/>
    <col min="6150" max="6400" width="8.85546875" style="34"/>
    <col min="6401" max="6401" width="9.140625" style="34" customWidth="1"/>
    <col min="6402" max="6402" width="34" style="34" customWidth="1"/>
    <col min="6403" max="6404" width="32.5703125" style="34" customWidth="1"/>
    <col min="6405" max="6405" width="14.7109375" style="34" customWidth="1"/>
    <col min="6406" max="6656" width="8.85546875" style="34"/>
    <col min="6657" max="6657" width="9.140625" style="34" customWidth="1"/>
    <col min="6658" max="6658" width="34" style="34" customWidth="1"/>
    <col min="6659" max="6660" width="32.5703125" style="34" customWidth="1"/>
    <col min="6661" max="6661" width="14.7109375" style="34" customWidth="1"/>
    <col min="6662" max="6912" width="8.85546875" style="34"/>
    <col min="6913" max="6913" width="9.140625" style="34" customWidth="1"/>
    <col min="6914" max="6914" width="34" style="34" customWidth="1"/>
    <col min="6915" max="6916" width="32.5703125" style="34" customWidth="1"/>
    <col min="6917" max="6917" width="14.7109375" style="34" customWidth="1"/>
    <col min="6918" max="7168" width="8.85546875" style="34"/>
    <col min="7169" max="7169" width="9.140625" style="34" customWidth="1"/>
    <col min="7170" max="7170" width="34" style="34" customWidth="1"/>
    <col min="7171" max="7172" width="32.5703125" style="34" customWidth="1"/>
    <col min="7173" max="7173" width="14.7109375" style="34" customWidth="1"/>
    <col min="7174" max="7424" width="8.85546875" style="34"/>
    <col min="7425" max="7425" width="9.140625" style="34" customWidth="1"/>
    <col min="7426" max="7426" width="34" style="34" customWidth="1"/>
    <col min="7427" max="7428" width="32.5703125" style="34" customWidth="1"/>
    <col min="7429" max="7429" width="14.7109375" style="34" customWidth="1"/>
    <col min="7430" max="7680" width="8.85546875" style="34"/>
    <col min="7681" max="7681" width="9.140625" style="34" customWidth="1"/>
    <col min="7682" max="7682" width="34" style="34" customWidth="1"/>
    <col min="7683" max="7684" width="32.5703125" style="34" customWidth="1"/>
    <col min="7685" max="7685" width="14.7109375" style="34" customWidth="1"/>
    <col min="7686" max="7936" width="8.85546875" style="34"/>
    <col min="7937" max="7937" width="9.140625" style="34" customWidth="1"/>
    <col min="7938" max="7938" width="34" style="34" customWidth="1"/>
    <col min="7939" max="7940" width="32.5703125" style="34" customWidth="1"/>
    <col min="7941" max="7941" width="14.7109375" style="34" customWidth="1"/>
    <col min="7942" max="8192" width="8.85546875" style="34"/>
    <col min="8193" max="8193" width="9.140625" style="34" customWidth="1"/>
    <col min="8194" max="8194" width="34" style="34" customWidth="1"/>
    <col min="8195" max="8196" width="32.5703125" style="34" customWidth="1"/>
    <col min="8197" max="8197" width="14.7109375" style="34" customWidth="1"/>
    <col min="8198" max="8448" width="8.85546875" style="34"/>
    <col min="8449" max="8449" width="9.140625" style="34" customWidth="1"/>
    <col min="8450" max="8450" width="34" style="34" customWidth="1"/>
    <col min="8451" max="8452" width="32.5703125" style="34" customWidth="1"/>
    <col min="8453" max="8453" width="14.7109375" style="34" customWidth="1"/>
    <col min="8454" max="8704" width="8.85546875" style="34"/>
    <col min="8705" max="8705" width="9.140625" style="34" customWidth="1"/>
    <col min="8706" max="8706" width="34" style="34" customWidth="1"/>
    <col min="8707" max="8708" width="32.5703125" style="34" customWidth="1"/>
    <col min="8709" max="8709" width="14.7109375" style="34" customWidth="1"/>
    <col min="8710" max="8960" width="8.85546875" style="34"/>
    <col min="8961" max="8961" width="9.140625" style="34" customWidth="1"/>
    <col min="8962" max="8962" width="34" style="34" customWidth="1"/>
    <col min="8963" max="8964" width="32.5703125" style="34" customWidth="1"/>
    <col min="8965" max="8965" width="14.7109375" style="34" customWidth="1"/>
    <col min="8966" max="9216" width="8.85546875" style="34"/>
    <col min="9217" max="9217" width="9.140625" style="34" customWidth="1"/>
    <col min="9218" max="9218" width="34" style="34" customWidth="1"/>
    <col min="9219" max="9220" width="32.5703125" style="34" customWidth="1"/>
    <col min="9221" max="9221" width="14.7109375" style="34" customWidth="1"/>
    <col min="9222" max="9472" width="8.85546875" style="34"/>
    <col min="9473" max="9473" width="9.140625" style="34" customWidth="1"/>
    <col min="9474" max="9474" width="34" style="34" customWidth="1"/>
    <col min="9475" max="9476" width="32.5703125" style="34" customWidth="1"/>
    <col min="9477" max="9477" width="14.7109375" style="34" customWidth="1"/>
    <col min="9478" max="9728" width="8.85546875" style="34"/>
    <col min="9729" max="9729" width="9.140625" style="34" customWidth="1"/>
    <col min="9730" max="9730" width="34" style="34" customWidth="1"/>
    <col min="9731" max="9732" width="32.5703125" style="34" customWidth="1"/>
    <col min="9733" max="9733" width="14.7109375" style="34" customWidth="1"/>
    <col min="9734" max="9984" width="8.85546875" style="34"/>
    <col min="9985" max="9985" width="9.140625" style="34" customWidth="1"/>
    <col min="9986" max="9986" width="34" style="34" customWidth="1"/>
    <col min="9987" max="9988" width="32.5703125" style="34" customWidth="1"/>
    <col min="9989" max="9989" width="14.7109375" style="34" customWidth="1"/>
    <col min="9990" max="10240" width="8.85546875" style="34"/>
    <col min="10241" max="10241" width="9.140625" style="34" customWidth="1"/>
    <col min="10242" max="10242" width="34" style="34" customWidth="1"/>
    <col min="10243" max="10244" width="32.5703125" style="34" customWidth="1"/>
    <col min="10245" max="10245" width="14.7109375" style="34" customWidth="1"/>
    <col min="10246" max="10496" width="8.85546875" style="34"/>
    <col min="10497" max="10497" width="9.140625" style="34" customWidth="1"/>
    <col min="10498" max="10498" width="34" style="34" customWidth="1"/>
    <col min="10499" max="10500" width="32.5703125" style="34" customWidth="1"/>
    <col min="10501" max="10501" width="14.7109375" style="34" customWidth="1"/>
    <col min="10502" max="10752" width="8.85546875" style="34"/>
    <col min="10753" max="10753" width="9.140625" style="34" customWidth="1"/>
    <col min="10754" max="10754" width="34" style="34" customWidth="1"/>
    <col min="10755" max="10756" width="32.5703125" style="34" customWidth="1"/>
    <col min="10757" max="10757" width="14.7109375" style="34" customWidth="1"/>
    <col min="10758" max="11008" width="8.85546875" style="34"/>
    <col min="11009" max="11009" width="9.140625" style="34" customWidth="1"/>
    <col min="11010" max="11010" width="34" style="34" customWidth="1"/>
    <col min="11011" max="11012" width="32.5703125" style="34" customWidth="1"/>
    <col min="11013" max="11013" width="14.7109375" style="34" customWidth="1"/>
    <col min="11014" max="11264" width="8.85546875" style="34"/>
    <col min="11265" max="11265" width="9.140625" style="34" customWidth="1"/>
    <col min="11266" max="11266" width="34" style="34" customWidth="1"/>
    <col min="11267" max="11268" width="32.5703125" style="34" customWidth="1"/>
    <col min="11269" max="11269" width="14.7109375" style="34" customWidth="1"/>
    <col min="11270" max="11520" width="8.85546875" style="34"/>
    <col min="11521" max="11521" width="9.140625" style="34" customWidth="1"/>
    <col min="11522" max="11522" width="34" style="34" customWidth="1"/>
    <col min="11523" max="11524" width="32.5703125" style="34" customWidth="1"/>
    <col min="11525" max="11525" width="14.7109375" style="34" customWidth="1"/>
    <col min="11526" max="11776" width="8.85546875" style="34"/>
    <col min="11777" max="11777" width="9.140625" style="34" customWidth="1"/>
    <col min="11778" max="11778" width="34" style="34" customWidth="1"/>
    <col min="11779" max="11780" width="32.5703125" style="34" customWidth="1"/>
    <col min="11781" max="11781" width="14.7109375" style="34" customWidth="1"/>
    <col min="11782" max="12032" width="8.85546875" style="34"/>
    <col min="12033" max="12033" width="9.140625" style="34" customWidth="1"/>
    <col min="12034" max="12034" width="34" style="34" customWidth="1"/>
    <col min="12035" max="12036" width="32.5703125" style="34" customWidth="1"/>
    <col min="12037" max="12037" width="14.7109375" style="34" customWidth="1"/>
    <col min="12038" max="12288" width="8.85546875" style="34"/>
    <col min="12289" max="12289" width="9.140625" style="34" customWidth="1"/>
    <col min="12290" max="12290" width="34" style="34" customWidth="1"/>
    <col min="12291" max="12292" width="32.5703125" style="34" customWidth="1"/>
    <col min="12293" max="12293" width="14.7109375" style="34" customWidth="1"/>
    <col min="12294" max="12544" width="8.85546875" style="34"/>
    <col min="12545" max="12545" width="9.140625" style="34" customWidth="1"/>
    <col min="12546" max="12546" width="34" style="34" customWidth="1"/>
    <col min="12547" max="12548" width="32.5703125" style="34" customWidth="1"/>
    <col min="12549" max="12549" width="14.7109375" style="34" customWidth="1"/>
    <col min="12550" max="12800" width="8.85546875" style="34"/>
    <col min="12801" max="12801" width="9.140625" style="34" customWidth="1"/>
    <col min="12802" max="12802" width="34" style="34" customWidth="1"/>
    <col min="12803" max="12804" width="32.5703125" style="34" customWidth="1"/>
    <col min="12805" max="12805" width="14.7109375" style="34" customWidth="1"/>
    <col min="12806" max="13056" width="8.85546875" style="34"/>
    <col min="13057" max="13057" width="9.140625" style="34" customWidth="1"/>
    <col min="13058" max="13058" width="34" style="34" customWidth="1"/>
    <col min="13059" max="13060" width="32.5703125" style="34" customWidth="1"/>
    <col min="13061" max="13061" width="14.7109375" style="34" customWidth="1"/>
    <col min="13062" max="13312" width="8.85546875" style="34"/>
    <col min="13313" max="13313" width="9.140625" style="34" customWidth="1"/>
    <col min="13314" max="13314" width="34" style="34" customWidth="1"/>
    <col min="13315" max="13316" width="32.5703125" style="34" customWidth="1"/>
    <col min="13317" max="13317" width="14.7109375" style="34" customWidth="1"/>
    <col min="13318" max="13568" width="8.85546875" style="34"/>
    <col min="13569" max="13569" width="9.140625" style="34" customWidth="1"/>
    <col min="13570" max="13570" width="34" style="34" customWidth="1"/>
    <col min="13571" max="13572" width="32.5703125" style="34" customWidth="1"/>
    <col min="13573" max="13573" width="14.7109375" style="34" customWidth="1"/>
    <col min="13574" max="13824" width="8.85546875" style="34"/>
    <col min="13825" max="13825" width="9.140625" style="34" customWidth="1"/>
    <col min="13826" max="13826" width="34" style="34" customWidth="1"/>
    <col min="13827" max="13828" width="32.5703125" style="34" customWidth="1"/>
    <col min="13829" max="13829" width="14.7109375" style="34" customWidth="1"/>
    <col min="13830" max="14080" width="8.85546875" style="34"/>
    <col min="14081" max="14081" width="9.140625" style="34" customWidth="1"/>
    <col min="14082" max="14082" width="34" style="34" customWidth="1"/>
    <col min="14083" max="14084" width="32.5703125" style="34" customWidth="1"/>
    <col min="14085" max="14085" width="14.7109375" style="34" customWidth="1"/>
    <col min="14086" max="14336" width="8.85546875" style="34"/>
    <col min="14337" max="14337" width="9.140625" style="34" customWidth="1"/>
    <col min="14338" max="14338" width="34" style="34" customWidth="1"/>
    <col min="14339" max="14340" width="32.5703125" style="34" customWidth="1"/>
    <col min="14341" max="14341" width="14.7109375" style="34" customWidth="1"/>
    <col min="14342" max="14592" width="8.85546875" style="34"/>
    <col min="14593" max="14593" width="9.140625" style="34" customWidth="1"/>
    <col min="14594" max="14594" width="34" style="34" customWidth="1"/>
    <col min="14595" max="14596" width="32.5703125" style="34" customWidth="1"/>
    <col min="14597" max="14597" width="14.7109375" style="34" customWidth="1"/>
    <col min="14598" max="14848" width="8.85546875" style="34"/>
    <col min="14849" max="14849" width="9.140625" style="34" customWidth="1"/>
    <col min="14850" max="14850" width="34" style="34" customWidth="1"/>
    <col min="14851" max="14852" width="32.5703125" style="34" customWidth="1"/>
    <col min="14853" max="14853" width="14.7109375" style="34" customWidth="1"/>
    <col min="14854" max="15104" width="8.85546875" style="34"/>
    <col min="15105" max="15105" width="9.140625" style="34" customWidth="1"/>
    <col min="15106" max="15106" width="34" style="34" customWidth="1"/>
    <col min="15107" max="15108" width="32.5703125" style="34" customWidth="1"/>
    <col min="15109" max="15109" width="14.7109375" style="34" customWidth="1"/>
    <col min="15110" max="15360" width="8.85546875" style="34"/>
    <col min="15361" max="15361" width="9.140625" style="34" customWidth="1"/>
    <col min="15362" max="15362" width="34" style="34" customWidth="1"/>
    <col min="15363" max="15364" width="32.5703125" style="34" customWidth="1"/>
    <col min="15365" max="15365" width="14.7109375" style="34" customWidth="1"/>
    <col min="15366" max="15616" width="8.85546875" style="34"/>
    <col min="15617" max="15617" width="9.140625" style="34" customWidth="1"/>
    <col min="15618" max="15618" width="34" style="34" customWidth="1"/>
    <col min="15619" max="15620" width="32.5703125" style="34" customWidth="1"/>
    <col min="15621" max="15621" width="14.7109375" style="34" customWidth="1"/>
    <col min="15622" max="15872" width="8.85546875" style="34"/>
    <col min="15873" max="15873" width="9.140625" style="34" customWidth="1"/>
    <col min="15874" max="15874" width="34" style="34" customWidth="1"/>
    <col min="15875" max="15876" width="32.5703125" style="34" customWidth="1"/>
    <col min="15877" max="15877" width="14.7109375" style="34" customWidth="1"/>
    <col min="15878" max="16128" width="8.85546875" style="34"/>
    <col min="16129" max="16129" width="9.140625" style="34" customWidth="1"/>
    <col min="16130" max="16130" width="34" style="34" customWidth="1"/>
    <col min="16131" max="16132" width="32.5703125" style="34" customWidth="1"/>
    <col min="16133" max="16133" width="14.7109375" style="34" customWidth="1"/>
    <col min="16134" max="16384" width="8.85546875" style="34"/>
  </cols>
  <sheetData>
    <row r="1" spans="1:5" ht="27" x14ac:dyDescent="0.25">
      <c r="A1" s="383" t="str">
        <f>IF(ISTEXT('[1]Organizacija natjecanja'!F2)=TRUE,'[1]Organizacija natjecanja'!F2,"")</f>
        <v>3.KOLO KUP SSRDMŽ LOV ŠARANA 2026</v>
      </c>
      <c r="B1" s="383"/>
      <c r="C1" s="383"/>
      <c r="D1" s="383"/>
    </row>
    <row r="2" spans="1:5" ht="18" x14ac:dyDescent="0.25">
      <c r="A2" s="384" t="s">
        <v>14</v>
      </c>
      <c r="B2" s="384"/>
      <c r="C2" s="384"/>
      <c r="D2" s="384"/>
    </row>
    <row r="3" spans="1:5" ht="15.75" thickBot="1" x14ac:dyDescent="0.3"/>
    <row r="4" spans="1:5" ht="53.45" customHeight="1" thickTop="1" thickBot="1" x14ac:dyDescent="0.3">
      <c r="A4" s="37" t="s">
        <v>15</v>
      </c>
      <c r="B4" s="37" t="s">
        <v>16</v>
      </c>
      <c r="C4" s="38" t="s">
        <v>17</v>
      </c>
      <c r="D4" s="38" t="s">
        <v>18</v>
      </c>
    </row>
    <row r="5" spans="1:5" ht="19.5" thickTop="1" x14ac:dyDescent="0.3">
      <c r="A5" s="39">
        <f>IF(ISNUMBER('[1]Rezultati natjecanja'!B5)=TRUE,'[1]Rezultati natjecanja'!B5,"")</f>
        <v>2</v>
      </c>
      <c r="B5" s="40" t="str">
        <f>IF(ISTEXT('[1]Rezultati natjecanja'!C5)=TRUE,'[1]Rezultati natjecanja'!C5,"")</f>
        <v>Linjak 1 Ivanovec "Interland"</v>
      </c>
      <c r="C5" s="41">
        <f>IF(ISNUMBER('[1]Rezultati natjecanja'!D5)=TRUE,'[1]Rezultati natjecanja'!D5,"")</f>
        <v>418.00000000000006</v>
      </c>
      <c r="D5" s="41">
        <f>IF(ISNUMBER('[1]Rezultati natjecanja'!E5)=TRUE,'[1]Rezultati natjecanja'!E5,"")</f>
        <v>299.95</v>
      </c>
    </row>
    <row r="6" spans="1:5" ht="18.75" x14ac:dyDescent="0.3">
      <c r="A6" s="39">
        <f>IF(ISNUMBER('[1]Rezultati natjecanja'!B6)=TRUE,'[1]Rezultati natjecanja'!B6,"")</f>
        <v>5</v>
      </c>
      <c r="B6" s="40" t="str">
        <f>IF(ISTEXT('[1]Rezultati natjecanja'!C6)=TRUE,'[1]Rezultati natjecanja'!C6,"")</f>
        <v xml:space="preserve">Ostriž 1 Cirkovljan </v>
      </c>
      <c r="C6" s="41">
        <f>IF(ISNUMBER('[1]Rezultati natjecanja'!D6)=TRUE,'[1]Rezultati natjecanja'!D6,"")</f>
        <v>186.15000000000003</v>
      </c>
      <c r="D6" s="41">
        <f>IF(ISNUMBER('[1]Rezultati natjecanja'!E6)=TRUE,'[1]Rezultati natjecanja'!E6,"")</f>
        <v>8.875</v>
      </c>
    </row>
    <row r="7" spans="1:5" ht="18.75" x14ac:dyDescent="0.3">
      <c r="A7" s="39">
        <f>IF(ISNUMBER('[1]Rezultati natjecanja'!B7)=TRUE,'[1]Rezultati natjecanja'!B7,"")</f>
        <v>3</v>
      </c>
      <c r="B7" s="40" t="str">
        <f>IF(ISTEXT('[1]Rezultati natjecanja'!C7)=TRUE,'[1]Rezultati natjecanja'!C7,"")</f>
        <v>Smuđ Goričan</v>
      </c>
      <c r="C7" s="41">
        <f>IF(ISNUMBER('[1]Rezultati natjecanja'!D7)=TRUE,'[1]Rezultati natjecanja'!D7,"")</f>
        <v>409.98000000000008</v>
      </c>
      <c r="D7" s="41">
        <f>IF(ISNUMBER('[1]Rezultati natjecanja'!E7)=TRUE,'[1]Rezultati natjecanja'!E7,"")</f>
        <v>291.98</v>
      </c>
    </row>
    <row r="8" spans="1:5" ht="18.75" x14ac:dyDescent="0.3">
      <c r="A8" s="39">
        <f>IF(ISNUMBER('[1]Rezultati natjecanja'!B8)=TRUE,'[1]Rezultati natjecanja'!B8,"")</f>
        <v>4</v>
      </c>
      <c r="B8" s="40" t="str">
        <f>IF(ISTEXT('[1]Rezultati natjecanja'!C8)=TRUE,'[1]Rezultati natjecanja'!C8,"")</f>
        <v>Linjak 2 Ivanovec</v>
      </c>
      <c r="C8" s="41">
        <f>IF(ISNUMBER('[1]Rezultati natjecanja'!D8)=TRUE,'[1]Rezultati natjecanja'!D8,"")</f>
        <v>195.22500000000008</v>
      </c>
      <c r="D8" s="41">
        <f>IF(ISNUMBER('[1]Rezultati natjecanja'!E8)=TRUE,'[1]Rezultati natjecanja'!E8,"")</f>
        <v>19.725000000000001</v>
      </c>
    </row>
    <row r="9" spans="1:5" ht="18.75" x14ac:dyDescent="0.3">
      <c r="A9" s="39">
        <f>IF(ISNUMBER('[1]Rezultati natjecanja'!B9)=TRUE,'[1]Rezultati natjecanja'!B9,"")</f>
        <v>1</v>
      </c>
      <c r="B9" s="40" t="str">
        <f>IF(ISTEXT('[1]Rezultati natjecanja'!C9)=TRUE,'[1]Rezultati natjecanja'!C9,"")</f>
        <v>Amur Nedelišće</v>
      </c>
      <c r="C9" s="41">
        <f>IF(ISNUMBER('[1]Rezultati natjecanja'!D9)=TRUE,'[1]Rezultati natjecanja'!D9,"")</f>
        <v>498.7249999999998</v>
      </c>
      <c r="D9" s="41">
        <f>IF(ISNUMBER('[1]Rezultati natjecanja'!E9)=TRUE,'[1]Rezultati natjecanja'!E9,"")</f>
        <v>294.60000000000002</v>
      </c>
    </row>
    <row r="10" spans="1:5" ht="18.75" x14ac:dyDescent="0.3">
      <c r="A10" s="39">
        <f>IF(ISNUMBER('[1]Rezultati natjecanja'!B10)=TRUE,'[1]Rezultati natjecanja'!B10,"")</f>
        <v>7</v>
      </c>
      <c r="B10" s="40" t="str">
        <f>IF(ISTEXT('[1]Rezultati natjecanja'!C10)=TRUE,'[1]Rezultati natjecanja'!C10,"")</f>
        <v xml:space="preserve">Ostriž 2 Cirkovljan </v>
      </c>
      <c r="C10" s="41" t="str">
        <f>IF(ISNUMBER('[1]Rezultati natjecanja'!D10)=TRUE,'[1]Rezultati natjecanja'!D10,"")</f>
        <v/>
      </c>
      <c r="D10" s="41" t="str">
        <f>IF(ISNUMBER('[1]Rezultati natjecanja'!E10)=TRUE,'[1]Rezultati natjecanja'!E10,"")</f>
        <v/>
      </c>
    </row>
    <row r="11" spans="1:5" ht="18.75" x14ac:dyDescent="0.3">
      <c r="A11" s="39" t="str">
        <f>IF(ISNUMBER('[1]Rezultati natjecanja'!B11)=TRUE,'[1]Rezultati natjecanja'!B11,"")</f>
        <v/>
      </c>
      <c r="B11" s="40" t="str">
        <f>IF(ISTEXT('[1]Rezultati natjecanja'!C11)=TRUE,'[1]Rezultati natjecanja'!C11,"")</f>
        <v/>
      </c>
      <c r="C11" s="41" t="str">
        <f>IF(ISNUMBER('[1]Rezultati natjecanja'!D11)=TRUE,'[1]Rezultati natjecanja'!D11,"")</f>
        <v/>
      </c>
      <c r="D11" s="41" t="str">
        <f>IF(ISNUMBER('[1]Rezultati natjecanja'!E11)=TRUE,'[1]Rezultati natjecanja'!E11,"")</f>
        <v/>
      </c>
    </row>
    <row r="12" spans="1:5" ht="18.75" x14ac:dyDescent="0.3">
      <c r="A12" s="39" t="str">
        <f>IF(ISNUMBER('[1]Rezultati natjecanja'!B12)=TRUE,'[1]Rezultati natjecanja'!B12,"")</f>
        <v/>
      </c>
      <c r="B12" s="40" t="str">
        <f>IF(ISTEXT('[1]Rezultati natjecanja'!C12)=TRUE,'[1]Rezultati natjecanja'!C12,"")</f>
        <v/>
      </c>
      <c r="C12" s="41" t="str">
        <f>IF(ISNUMBER('[1]Rezultati natjecanja'!D12)=TRUE,'[1]Rezultati natjecanja'!D12,"")</f>
        <v/>
      </c>
      <c r="D12" s="41" t="str">
        <f>IF(ISNUMBER('[1]Rezultati natjecanja'!E12)=TRUE,'[1]Rezultati natjecanja'!E12,"")</f>
        <v/>
      </c>
    </row>
    <row r="13" spans="1:5" ht="18.75" x14ac:dyDescent="0.3">
      <c r="A13" s="39" t="str">
        <f>IF(ISNUMBER('[1]Rezultati natjecanja'!B13)=TRUE,'[1]Rezultati natjecanja'!B13,"")</f>
        <v/>
      </c>
      <c r="B13" s="40" t="str">
        <f>IF(ISTEXT('[1]Rezultati natjecanja'!C13)=TRUE,'[1]Rezultati natjecanja'!C13,"")</f>
        <v/>
      </c>
      <c r="C13" s="41" t="str">
        <f>IF(ISNUMBER('[1]Rezultati natjecanja'!D13)=TRUE,'[1]Rezultati natjecanja'!D13,"")</f>
        <v/>
      </c>
      <c r="D13" s="41" t="str">
        <f>IF(ISNUMBER('[1]Rezultati natjecanja'!E13)=TRUE,'[1]Rezultati natjecanja'!E13,"")</f>
        <v/>
      </c>
    </row>
    <row r="14" spans="1:5" ht="18.75" x14ac:dyDescent="0.3">
      <c r="A14" s="39" t="str">
        <f>IF(ISNUMBER('[1]Rezultati natjecanja'!B14)=TRUE,'[1]Rezultati natjecanja'!B14,"")</f>
        <v/>
      </c>
      <c r="B14" s="40" t="str">
        <f>IF(ISTEXT('[1]Rezultati natjecanja'!C14)=TRUE,'[1]Rezultati natjecanja'!C14,"")</f>
        <v/>
      </c>
      <c r="C14" s="41" t="str">
        <f>IF(ISNUMBER('[1]Rezultati natjecanja'!D14)=TRUE,'[1]Rezultati natjecanja'!D14,"")</f>
        <v/>
      </c>
      <c r="D14" s="41" t="str">
        <f>IF(ISNUMBER('[1]Rezultati natjecanja'!E14)=TRUE,'[1]Rezultati natjecanja'!E14,"")</f>
        <v/>
      </c>
    </row>
    <row r="15" spans="1:5" ht="18.75" x14ac:dyDescent="0.3">
      <c r="A15" s="39" t="str">
        <f>IF(ISNUMBER('[1]Rezultati natjecanja'!B15)=TRUE,'[1]Rezultati natjecanja'!B15,"")</f>
        <v/>
      </c>
      <c r="B15" s="40" t="str">
        <f>IF(ISTEXT('[1]Rezultati natjecanja'!C15)=TRUE,'[1]Rezultati natjecanja'!C15,"")</f>
        <v/>
      </c>
      <c r="C15" s="41" t="str">
        <f>IF(ISNUMBER('[1]Rezultati natjecanja'!D15)=TRUE,'[1]Rezultati natjecanja'!D15,"")</f>
        <v/>
      </c>
      <c r="D15" s="41" t="str">
        <f>IF(ISNUMBER('[1]Rezultati natjecanja'!E15)=TRUE,'[1]Rezultati natjecanja'!E15,"")</f>
        <v/>
      </c>
    </row>
    <row r="16" spans="1:5" ht="18.75" x14ac:dyDescent="0.3">
      <c r="A16" s="39" t="str">
        <f>IF(ISNUMBER('[1]Rezultati natjecanja'!B16)=TRUE,'[1]Rezultati natjecanja'!B16,"")</f>
        <v/>
      </c>
      <c r="B16" s="40" t="str">
        <f>IF(ISTEXT('[1]Rezultati natjecanja'!C16)=TRUE,'[1]Rezultati natjecanja'!C16,"")</f>
        <v/>
      </c>
      <c r="C16" s="41" t="str">
        <f>IF(ISNUMBER('[1]Rezultati natjecanja'!D16)=TRUE,'[1]Rezultati natjecanja'!D16,"")</f>
        <v/>
      </c>
      <c r="D16" s="41" t="str">
        <f>IF(ISNUMBER('[1]Rezultati natjecanja'!E16)=TRUE,'[1]Rezultati natjecanja'!E16,"")</f>
        <v/>
      </c>
    </row>
    <row r="17" spans="1:4" ht="18.75" x14ac:dyDescent="0.3">
      <c r="A17" s="39" t="str">
        <f>IF(ISNUMBER('[1]Rezultati natjecanja'!B17)=TRUE,'[1]Rezultati natjecanja'!B17,"")</f>
        <v/>
      </c>
      <c r="B17" s="40" t="str">
        <f>IF(ISTEXT('[1]Rezultati natjecanja'!C17)=TRUE,'[1]Rezultati natjecanja'!C17,"")</f>
        <v/>
      </c>
      <c r="C17" s="41" t="str">
        <f>IF(ISNUMBER('[1]Rezultati natjecanja'!D17)=TRUE,'[1]Rezultati natjecanja'!D17,"")</f>
        <v/>
      </c>
      <c r="D17" s="41" t="str">
        <f>IF(ISNUMBER('[1]Rezultati natjecanja'!E17)=TRUE,'[1]Rezultati natjecanja'!E17,"")</f>
        <v/>
      </c>
    </row>
    <row r="18" spans="1:4" ht="18.75" x14ac:dyDescent="0.3">
      <c r="A18" s="39" t="str">
        <f>IF(ISNUMBER('[1]Rezultati natjecanja'!B18)=TRUE,'[1]Rezultati natjecanja'!B18,"")</f>
        <v/>
      </c>
      <c r="B18" s="40" t="str">
        <f>IF(ISTEXT('[1]Rezultati natjecanja'!C18)=TRUE,'[1]Rezultati natjecanja'!C18,"")</f>
        <v/>
      </c>
      <c r="C18" s="41" t="str">
        <f>IF(ISNUMBER('[1]Rezultati natjecanja'!D18)=TRUE,'[1]Rezultati natjecanja'!D18,"")</f>
        <v/>
      </c>
      <c r="D18" s="41" t="str">
        <f>IF(ISNUMBER('[1]Rezultati natjecanja'!E18)=TRUE,'[1]Rezultati natjecanja'!E18,"")</f>
        <v/>
      </c>
    </row>
    <row r="19" spans="1:4" ht="18.75" x14ac:dyDescent="0.3">
      <c r="A19" s="39" t="str">
        <f>IF(ISNUMBER('[1]Rezultati natjecanja'!B19)=TRUE,'[1]Rezultati natjecanja'!B19,"")</f>
        <v/>
      </c>
      <c r="B19" s="40" t="str">
        <f>IF(ISTEXT('[1]Rezultati natjecanja'!C19)=TRUE,'[1]Rezultati natjecanja'!C19,"")</f>
        <v/>
      </c>
      <c r="C19" s="41" t="str">
        <f>IF(ISNUMBER('[1]Rezultati natjecanja'!D19)=TRUE,'[1]Rezultati natjecanja'!D19,"")</f>
        <v/>
      </c>
      <c r="D19" s="41" t="str">
        <f>IF(ISNUMBER('[1]Rezultati natjecanja'!E19)=TRUE,'[1]Rezultati natjecanja'!E19,"")</f>
        <v/>
      </c>
    </row>
    <row r="20" spans="1:4" ht="18.75" x14ac:dyDescent="0.3">
      <c r="A20" s="39" t="str">
        <f>IF(ISNUMBER('[1]Rezultati natjecanja'!B20)=TRUE,'[1]Rezultati natjecanja'!B20,"")</f>
        <v/>
      </c>
      <c r="B20" s="40" t="str">
        <f>IF(ISTEXT('[1]Rezultati natjecanja'!C20)=TRUE,'[1]Rezultati natjecanja'!C20,"")</f>
        <v/>
      </c>
      <c r="C20" s="41" t="str">
        <f>IF(ISNUMBER('[1]Rezultati natjecanja'!D20)=TRUE,'[1]Rezultati natjecanja'!D20,"")</f>
        <v/>
      </c>
      <c r="D20" s="41" t="str">
        <f>IF(ISNUMBER('[1]Rezultati natjecanja'!E20)=TRUE,'[1]Rezultati natjecanja'!E20,"")</f>
        <v/>
      </c>
    </row>
    <row r="21" spans="1:4" ht="18.75" x14ac:dyDescent="0.3">
      <c r="A21" s="39" t="str">
        <f>IF(ISNUMBER('[1]Rezultati natjecanja'!B21)=TRUE,'[1]Rezultati natjecanja'!B21,"")</f>
        <v/>
      </c>
      <c r="B21" s="40" t="str">
        <f>IF(ISTEXT('[1]Rezultati natjecanja'!C21)=TRUE,'[1]Rezultati natjecanja'!C21,"")</f>
        <v/>
      </c>
      <c r="C21" s="41" t="str">
        <f>IF(ISNUMBER('[1]Rezultati natjecanja'!D21)=TRUE,'[1]Rezultati natjecanja'!D21,"")</f>
        <v/>
      </c>
      <c r="D21" s="41" t="str">
        <f>IF(ISNUMBER('[1]Rezultati natjecanja'!E21)=TRUE,'[1]Rezultati natjecanja'!E21,"")</f>
        <v/>
      </c>
    </row>
    <row r="22" spans="1:4" ht="19.5" thickBot="1" x14ac:dyDescent="0.35">
      <c r="A22" s="39" t="str">
        <f>IF(ISNUMBER('[1]Rezultati natjecanja'!B22)=TRUE,'[1]Rezultati natjecanja'!B22,"")</f>
        <v/>
      </c>
      <c r="B22" s="40" t="str">
        <f>IF(ISTEXT('[1]Rezultati natjecanja'!C22)=TRUE,'[1]Rezultati natjecanja'!C22,"")</f>
        <v/>
      </c>
      <c r="C22" s="41" t="str">
        <f>IF(ISNUMBER('[1]Rezultati natjecanja'!D22)=TRUE,'[1]Rezultati natjecanja'!D22,"")</f>
        <v/>
      </c>
      <c r="D22" s="41" t="str">
        <f>IF(ISNUMBER('[1]Rezultati natjecanja'!E22)=TRUE,'[1]Rezultati natjecanja'!E22,"")</f>
        <v/>
      </c>
    </row>
    <row r="23" spans="1:4" ht="15.75" thickTop="1" x14ac:dyDescent="0.25">
      <c r="A23" s="42"/>
      <c r="B23" s="43"/>
      <c r="C23" s="44"/>
      <c r="D23" s="44"/>
    </row>
    <row r="28" spans="1:4" ht="23.25" x14ac:dyDescent="0.35">
      <c r="B28" s="45" t="s">
        <v>19</v>
      </c>
      <c r="C28" s="46">
        <f>IF(ISNUMBER('[1]Dnevnik natjecanja'!H96)=TRUE,'[1]Dnevnik natjecanja'!H96,"")</f>
        <v>1708.08</v>
      </c>
      <c r="D28" s="47" t="s">
        <v>20</v>
      </c>
    </row>
    <row r="29" spans="1:4" ht="23.25" x14ac:dyDescent="0.35">
      <c r="B29" s="45" t="s">
        <v>21</v>
      </c>
      <c r="C29" s="48">
        <f>IF(ISNUMBER('[1]Dnevnik natjecanja'!H97)=TRUE,'[1]Dnevnik natjecanja'!H97,"")</f>
        <v>236</v>
      </c>
      <c r="D29" s="47" t="s">
        <v>22</v>
      </c>
    </row>
    <row r="30" spans="1:4" ht="23.25" x14ac:dyDescent="0.35">
      <c r="B30" s="45" t="s">
        <v>23</v>
      </c>
      <c r="C30" s="46">
        <f>IF(ISNUMBER('[1]Dnevnik natjecanja'!H98)=TRUE,'[1]Dnevnik natjecanja'!H98,"")</f>
        <v>7.2376271186440677</v>
      </c>
      <c r="D30" s="47" t="s">
        <v>20</v>
      </c>
    </row>
    <row r="31" spans="1:4" ht="23.25" x14ac:dyDescent="0.35">
      <c r="B31" s="45" t="s">
        <v>24</v>
      </c>
      <c r="C31" s="46">
        <f>IF(ISNUMBER('[1]Dnevnik natjecanja'!H99)=TRUE,'[1]Dnevnik natjecanja'!H99,"")</f>
        <v>299.95</v>
      </c>
      <c r="D31" s="49" t="str">
        <f xml:space="preserve"> IF(ISTEXT('[1]Dnevnik natjecanja'!K99)=TRUE,'[1]Dnevnik natjecanja'!K99,"")</f>
        <v>Linjak 1 Ivanovec "Interland"</v>
      </c>
    </row>
  </sheetData>
  <sheetProtection password="C7E2" sheet="1"/>
  <mergeCells count="2">
    <mergeCell ref="A1:D1"/>
    <mergeCell ref="A2:D2"/>
  </mergeCells>
  <printOptions horizontalCentered="1" verticalCentered="1"/>
  <pageMargins left="0.70866141732283472" right="0.70866141732283472" top="0.74803149606299213" bottom="0.74803149606299213" header="4.6456692913385833" footer="0.31496062992125984"/>
  <pageSetup paperSize="9" scale="75" orientation="portrait" verticalDpi="300" r:id="rId1"/>
  <headerFooter>
    <oddHeader>&amp;C&amp;G</oddHeader>
    <oddFooter>&amp;CProgram za izračun rezultata i provedbu natjecanja u disciplini “lov šarana”&amp;R&amp;16&amp;D  &amp;T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B82A-4CB1-4118-9299-FC8FF7473C27}">
  <sheetPr codeName="List14">
    <tabColor rgb="FFFFFF00"/>
    <pageSetUpPr autoPageBreaks="0" fitToPage="1"/>
  </sheetPr>
  <dimension ref="A1:U29"/>
  <sheetViews>
    <sheetView tabSelected="1" zoomScaleNormal="100" workbookViewId="0">
      <selection activeCell="A4" sqref="A4:R4"/>
    </sheetView>
  </sheetViews>
  <sheetFormatPr defaultRowHeight="15" x14ac:dyDescent="0.2"/>
  <cols>
    <col min="1" max="1" width="5.85546875" style="2" customWidth="1"/>
    <col min="2" max="2" width="28.5703125" style="3" customWidth="1"/>
    <col min="3" max="14" width="7.7109375" style="4" customWidth="1"/>
    <col min="15" max="15" width="10.28515625" style="4" customWidth="1"/>
    <col min="16" max="17" width="11.140625" style="4" customWidth="1"/>
    <col min="18" max="18" width="10.28515625" style="4" customWidth="1"/>
    <col min="19" max="256" width="9.140625" style="1"/>
    <col min="257" max="257" width="5.85546875" style="1" customWidth="1"/>
    <col min="258" max="258" width="28.5703125" style="1" customWidth="1"/>
    <col min="259" max="270" width="7.7109375" style="1" customWidth="1"/>
    <col min="271" max="271" width="10.28515625" style="1" customWidth="1"/>
    <col min="272" max="273" width="11.140625" style="1" customWidth="1"/>
    <col min="274" max="274" width="10.28515625" style="1" customWidth="1"/>
    <col min="275" max="512" width="9.140625" style="1"/>
    <col min="513" max="513" width="5.85546875" style="1" customWidth="1"/>
    <col min="514" max="514" width="28.5703125" style="1" customWidth="1"/>
    <col min="515" max="526" width="7.7109375" style="1" customWidth="1"/>
    <col min="527" max="527" width="10.28515625" style="1" customWidth="1"/>
    <col min="528" max="529" width="11.140625" style="1" customWidth="1"/>
    <col min="530" max="530" width="10.28515625" style="1" customWidth="1"/>
    <col min="531" max="768" width="9.140625" style="1"/>
    <col min="769" max="769" width="5.85546875" style="1" customWidth="1"/>
    <col min="770" max="770" width="28.5703125" style="1" customWidth="1"/>
    <col min="771" max="782" width="7.7109375" style="1" customWidth="1"/>
    <col min="783" max="783" width="10.28515625" style="1" customWidth="1"/>
    <col min="784" max="785" width="11.140625" style="1" customWidth="1"/>
    <col min="786" max="786" width="10.28515625" style="1" customWidth="1"/>
    <col min="787" max="1024" width="9.140625" style="1"/>
    <col min="1025" max="1025" width="5.85546875" style="1" customWidth="1"/>
    <col min="1026" max="1026" width="28.5703125" style="1" customWidth="1"/>
    <col min="1027" max="1038" width="7.7109375" style="1" customWidth="1"/>
    <col min="1039" max="1039" width="10.28515625" style="1" customWidth="1"/>
    <col min="1040" max="1041" width="11.140625" style="1" customWidth="1"/>
    <col min="1042" max="1042" width="10.28515625" style="1" customWidth="1"/>
    <col min="1043" max="1280" width="9.140625" style="1"/>
    <col min="1281" max="1281" width="5.85546875" style="1" customWidth="1"/>
    <col min="1282" max="1282" width="28.5703125" style="1" customWidth="1"/>
    <col min="1283" max="1294" width="7.7109375" style="1" customWidth="1"/>
    <col min="1295" max="1295" width="10.28515625" style="1" customWidth="1"/>
    <col min="1296" max="1297" width="11.140625" style="1" customWidth="1"/>
    <col min="1298" max="1298" width="10.28515625" style="1" customWidth="1"/>
    <col min="1299" max="1536" width="9.140625" style="1"/>
    <col min="1537" max="1537" width="5.85546875" style="1" customWidth="1"/>
    <col min="1538" max="1538" width="28.5703125" style="1" customWidth="1"/>
    <col min="1539" max="1550" width="7.7109375" style="1" customWidth="1"/>
    <col min="1551" max="1551" width="10.28515625" style="1" customWidth="1"/>
    <col min="1552" max="1553" width="11.140625" style="1" customWidth="1"/>
    <col min="1554" max="1554" width="10.28515625" style="1" customWidth="1"/>
    <col min="1555" max="1792" width="9.140625" style="1"/>
    <col min="1793" max="1793" width="5.85546875" style="1" customWidth="1"/>
    <col min="1794" max="1794" width="28.5703125" style="1" customWidth="1"/>
    <col min="1795" max="1806" width="7.7109375" style="1" customWidth="1"/>
    <col min="1807" max="1807" width="10.28515625" style="1" customWidth="1"/>
    <col min="1808" max="1809" width="11.140625" style="1" customWidth="1"/>
    <col min="1810" max="1810" width="10.28515625" style="1" customWidth="1"/>
    <col min="1811" max="2048" width="9.140625" style="1"/>
    <col min="2049" max="2049" width="5.85546875" style="1" customWidth="1"/>
    <col min="2050" max="2050" width="28.5703125" style="1" customWidth="1"/>
    <col min="2051" max="2062" width="7.7109375" style="1" customWidth="1"/>
    <col min="2063" max="2063" width="10.28515625" style="1" customWidth="1"/>
    <col min="2064" max="2065" width="11.140625" style="1" customWidth="1"/>
    <col min="2066" max="2066" width="10.28515625" style="1" customWidth="1"/>
    <col min="2067" max="2304" width="9.140625" style="1"/>
    <col min="2305" max="2305" width="5.85546875" style="1" customWidth="1"/>
    <col min="2306" max="2306" width="28.5703125" style="1" customWidth="1"/>
    <col min="2307" max="2318" width="7.7109375" style="1" customWidth="1"/>
    <col min="2319" max="2319" width="10.28515625" style="1" customWidth="1"/>
    <col min="2320" max="2321" width="11.140625" style="1" customWidth="1"/>
    <col min="2322" max="2322" width="10.28515625" style="1" customWidth="1"/>
    <col min="2323" max="2560" width="9.140625" style="1"/>
    <col min="2561" max="2561" width="5.85546875" style="1" customWidth="1"/>
    <col min="2562" max="2562" width="28.5703125" style="1" customWidth="1"/>
    <col min="2563" max="2574" width="7.7109375" style="1" customWidth="1"/>
    <col min="2575" max="2575" width="10.28515625" style="1" customWidth="1"/>
    <col min="2576" max="2577" width="11.140625" style="1" customWidth="1"/>
    <col min="2578" max="2578" width="10.28515625" style="1" customWidth="1"/>
    <col min="2579" max="2816" width="9.140625" style="1"/>
    <col min="2817" max="2817" width="5.85546875" style="1" customWidth="1"/>
    <col min="2818" max="2818" width="28.5703125" style="1" customWidth="1"/>
    <col min="2819" max="2830" width="7.7109375" style="1" customWidth="1"/>
    <col min="2831" max="2831" width="10.28515625" style="1" customWidth="1"/>
    <col min="2832" max="2833" width="11.140625" style="1" customWidth="1"/>
    <col min="2834" max="2834" width="10.28515625" style="1" customWidth="1"/>
    <col min="2835" max="3072" width="9.140625" style="1"/>
    <col min="3073" max="3073" width="5.85546875" style="1" customWidth="1"/>
    <col min="3074" max="3074" width="28.5703125" style="1" customWidth="1"/>
    <col min="3075" max="3086" width="7.7109375" style="1" customWidth="1"/>
    <col min="3087" max="3087" width="10.28515625" style="1" customWidth="1"/>
    <col min="3088" max="3089" width="11.140625" style="1" customWidth="1"/>
    <col min="3090" max="3090" width="10.28515625" style="1" customWidth="1"/>
    <col min="3091" max="3328" width="9.140625" style="1"/>
    <col min="3329" max="3329" width="5.85546875" style="1" customWidth="1"/>
    <col min="3330" max="3330" width="28.5703125" style="1" customWidth="1"/>
    <col min="3331" max="3342" width="7.7109375" style="1" customWidth="1"/>
    <col min="3343" max="3343" width="10.28515625" style="1" customWidth="1"/>
    <col min="3344" max="3345" width="11.140625" style="1" customWidth="1"/>
    <col min="3346" max="3346" width="10.28515625" style="1" customWidth="1"/>
    <col min="3347" max="3584" width="9.140625" style="1"/>
    <col min="3585" max="3585" width="5.85546875" style="1" customWidth="1"/>
    <col min="3586" max="3586" width="28.5703125" style="1" customWidth="1"/>
    <col min="3587" max="3598" width="7.7109375" style="1" customWidth="1"/>
    <col min="3599" max="3599" width="10.28515625" style="1" customWidth="1"/>
    <col min="3600" max="3601" width="11.140625" style="1" customWidth="1"/>
    <col min="3602" max="3602" width="10.28515625" style="1" customWidth="1"/>
    <col min="3603" max="3840" width="9.140625" style="1"/>
    <col min="3841" max="3841" width="5.85546875" style="1" customWidth="1"/>
    <col min="3842" max="3842" width="28.5703125" style="1" customWidth="1"/>
    <col min="3843" max="3854" width="7.7109375" style="1" customWidth="1"/>
    <col min="3855" max="3855" width="10.28515625" style="1" customWidth="1"/>
    <col min="3856" max="3857" width="11.140625" style="1" customWidth="1"/>
    <col min="3858" max="3858" width="10.28515625" style="1" customWidth="1"/>
    <col min="3859" max="4096" width="9.140625" style="1"/>
    <col min="4097" max="4097" width="5.85546875" style="1" customWidth="1"/>
    <col min="4098" max="4098" width="28.5703125" style="1" customWidth="1"/>
    <col min="4099" max="4110" width="7.7109375" style="1" customWidth="1"/>
    <col min="4111" max="4111" width="10.28515625" style="1" customWidth="1"/>
    <col min="4112" max="4113" width="11.140625" style="1" customWidth="1"/>
    <col min="4114" max="4114" width="10.28515625" style="1" customWidth="1"/>
    <col min="4115" max="4352" width="9.140625" style="1"/>
    <col min="4353" max="4353" width="5.85546875" style="1" customWidth="1"/>
    <col min="4354" max="4354" width="28.5703125" style="1" customWidth="1"/>
    <col min="4355" max="4366" width="7.7109375" style="1" customWidth="1"/>
    <col min="4367" max="4367" width="10.28515625" style="1" customWidth="1"/>
    <col min="4368" max="4369" width="11.140625" style="1" customWidth="1"/>
    <col min="4370" max="4370" width="10.28515625" style="1" customWidth="1"/>
    <col min="4371" max="4608" width="9.140625" style="1"/>
    <col min="4609" max="4609" width="5.85546875" style="1" customWidth="1"/>
    <col min="4610" max="4610" width="28.5703125" style="1" customWidth="1"/>
    <col min="4611" max="4622" width="7.7109375" style="1" customWidth="1"/>
    <col min="4623" max="4623" width="10.28515625" style="1" customWidth="1"/>
    <col min="4624" max="4625" width="11.140625" style="1" customWidth="1"/>
    <col min="4626" max="4626" width="10.28515625" style="1" customWidth="1"/>
    <col min="4627" max="4864" width="9.140625" style="1"/>
    <col min="4865" max="4865" width="5.85546875" style="1" customWidth="1"/>
    <col min="4866" max="4866" width="28.5703125" style="1" customWidth="1"/>
    <col min="4867" max="4878" width="7.7109375" style="1" customWidth="1"/>
    <col min="4879" max="4879" width="10.28515625" style="1" customWidth="1"/>
    <col min="4880" max="4881" width="11.140625" style="1" customWidth="1"/>
    <col min="4882" max="4882" width="10.28515625" style="1" customWidth="1"/>
    <col min="4883" max="5120" width="9.140625" style="1"/>
    <col min="5121" max="5121" width="5.85546875" style="1" customWidth="1"/>
    <col min="5122" max="5122" width="28.5703125" style="1" customWidth="1"/>
    <col min="5123" max="5134" width="7.7109375" style="1" customWidth="1"/>
    <col min="5135" max="5135" width="10.28515625" style="1" customWidth="1"/>
    <col min="5136" max="5137" width="11.140625" style="1" customWidth="1"/>
    <col min="5138" max="5138" width="10.28515625" style="1" customWidth="1"/>
    <col min="5139" max="5376" width="9.140625" style="1"/>
    <col min="5377" max="5377" width="5.85546875" style="1" customWidth="1"/>
    <col min="5378" max="5378" width="28.5703125" style="1" customWidth="1"/>
    <col min="5379" max="5390" width="7.7109375" style="1" customWidth="1"/>
    <col min="5391" max="5391" width="10.28515625" style="1" customWidth="1"/>
    <col min="5392" max="5393" width="11.140625" style="1" customWidth="1"/>
    <col min="5394" max="5394" width="10.28515625" style="1" customWidth="1"/>
    <col min="5395" max="5632" width="9.140625" style="1"/>
    <col min="5633" max="5633" width="5.85546875" style="1" customWidth="1"/>
    <col min="5634" max="5634" width="28.5703125" style="1" customWidth="1"/>
    <col min="5635" max="5646" width="7.7109375" style="1" customWidth="1"/>
    <col min="5647" max="5647" width="10.28515625" style="1" customWidth="1"/>
    <col min="5648" max="5649" width="11.140625" style="1" customWidth="1"/>
    <col min="5650" max="5650" width="10.28515625" style="1" customWidth="1"/>
    <col min="5651" max="5888" width="9.140625" style="1"/>
    <col min="5889" max="5889" width="5.85546875" style="1" customWidth="1"/>
    <col min="5890" max="5890" width="28.5703125" style="1" customWidth="1"/>
    <col min="5891" max="5902" width="7.7109375" style="1" customWidth="1"/>
    <col min="5903" max="5903" width="10.28515625" style="1" customWidth="1"/>
    <col min="5904" max="5905" width="11.140625" style="1" customWidth="1"/>
    <col min="5906" max="5906" width="10.28515625" style="1" customWidth="1"/>
    <col min="5907" max="6144" width="9.140625" style="1"/>
    <col min="6145" max="6145" width="5.85546875" style="1" customWidth="1"/>
    <col min="6146" max="6146" width="28.5703125" style="1" customWidth="1"/>
    <col min="6147" max="6158" width="7.7109375" style="1" customWidth="1"/>
    <col min="6159" max="6159" width="10.28515625" style="1" customWidth="1"/>
    <col min="6160" max="6161" width="11.140625" style="1" customWidth="1"/>
    <col min="6162" max="6162" width="10.28515625" style="1" customWidth="1"/>
    <col min="6163" max="6400" width="9.140625" style="1"/>
    <col min="6401" max="6401" width="5.85546875" style="1" customWidth="1"/>
    <col min="6402" max="6402" width="28.5703125" style="1" customWidth="1"/>
    <col min="6403" max="6414" width="7.7109375" style="1" customWidth="1"/>
    <col min="6415" max="6415" width="10.28515625" style="1" customWidth="1"/>
    <col min="6416" max="6417" width="11.140625" style="1" customWidth="1"/>
    <col min="6418" max="6418" width="10.28515625" style="1" customWidth="1"/>
    <col min="6419" max="6656" width="9.140625" style="1"/>
    <col min="6657" max="6657" width="5.85546875" style="1" customWidth="1"/>
    <col min="6658" max="6658" width="28.5703125" style="1" customWidth="1"/>
    <col min="6659" max="6670" width="7.7109375" style="1" customWidth="1"/>
    <col min="6671" max="6671" width="10.28515625" style="1" customWidth="1"/>
    <col min="6672" max="6673" width="11.140625" style="1" customWidth="1"/>
    <col min="6674" max="6674" width="10.28515625" style="1" customWidth="1"/>
    <col min="6675" max="6912" width="9.140625" style="1"/>
    <col min="6913" max="6913" width="5.85546875" style="1" customWidth="1"/>
    <col min="6914" max="6914" width="28.5703125" style="1" customWidth="1"/>
    <col min="6915" max="6926" width="7.7109375" style="1" customWidth="1"/>
    <col min="6927" max="6927" width="10.28515625" style="1" customWidth="1"/>
    <col min="6928" max="6929" width="11.140625" style="1" customWidth="1"/>
    <col min="6930" max="6930" width="10.28515625" style="1" customWidth="1"/>
    <col min="6931" max="7168" width="9.140625" style="1"/>
    <col min="7169" max="7169" width="5.85546875" style="1" customWidth="1"/>
    <col min="7170" max="7170" width="28.5703125" style="1" customWidth="1"/>
    <col min="7171" max="7182" width="7.7109375" style="1" customWidth="1"/>
    <col min="7183" max="7183" width="10.28515625" style="1" customWidth="1"/>
    <col min="7184" max="7185" width="11.140625" style="1" customWidth="1"/>
    <col min="7186" max="7186" width="10.28515625" style="1" customWidth="1"/>
    <col min="7187" max="7424" width="9.140625" style="1"/>
    <col min="7425" max="7425" width="5.85546875" style="1" customWidth="1"/>
    <col min="7426" max="7426" width="28.5703125" style="1" customWidth="1"/>
    <col min="7427" max="7438" width="7.7109375" style="1" customWidth="1"/>
    <col min="7439" max="7439" width="10.28515625" style="1" customWidth="1"/>
    <col min="7440" max="7441" width="11.140625" style="1" customWidth="1"/>
    <col min="7442" max="7442" width="10.28515625" style="1" customWidth="1"/>
    <col min="7443" max="7680" width="9.140625" style="1"/>
    <col min="7681" max="7681" width="5.85546875" style="1" customWidth="1"/>
    <col min="7682" max="7682" width="28.5703125" style="1" customWidth="1"/>
    <col min="7683" max="7694" width="7.7109375" style="1" customWidth="1"/>
    <col min="7695" max="7695" width="10.28515625" style="1" customWidth="1"/>
    <col min="7696" max="7697" width="11.140625" style="1" customWidth="1"/>
    <col min="7698" max="7698" width="10.28515625" style="1" customWidth="1"/>
    <col min="7699" max="7936" width="9.140625" style="1"/>
    <col min="7937" max="7937" width="5.85546875" style="1" customWidth="1"/>
    <col min="7938" max="7938" width="28.5703125" style="1" customWidth="1"/>
    <col min="7939" max="7950" width="7.7109375" style="1" customWidth="1"/>
    <col min="7951" max="7951" width="10.28515625" style="1" customWidth="1"/>
    <col min="7952" max="7953" width="11.140625" style="1" customWidth="1"/>
    <col min="7954" max="7954" width="10.28515625" style="1" customWidth="1"/>
    <col min="7955" max="8192" width="9.140625" style="1"/>
    <col min="8193" max="8193" width="5.85546875" style="1" customWidth="1"/>
    <col min="8194" max="8194" width="28.5703125" style="1" customWidth="1"/>
    <col min="8195" max="8206" width="7.7109375" style="1" customWidth="1"/>
    <col min="8207" max="8207" width="10.28515625" style="1" customWidth="1"/>
    <col min="8208" max="8209" width="11.140625" style="1" customWidth="1"/>
    <col min="8210" max="8210" width="10.28515625" style="1" customWidth="1"/>
    <col min="8211" max="8448" width="9.140625" style="1"/>
    <col min="8449" max="8449" width="5.85546875" style="1" customWidth="1"/>
    <col min="8450" max="8450" width="28.5703125" style="1" customWidth="1"/>
    <col min="8451" max="8462" width="7.7109375" style="1" customWidth="1"/>
    <col min="8463" max="8463" width="10.28515625" style="1" customWidth="1"/>
    <col min="8464" max="8465" width="11.140625" style="1" customWidth="1"/>
    <col min="8466" max="8466" width="10.28515625" style="1" customWidth="1"/>
    <col min="8467" max="8704" width="9.140625" style="1"/>
    <col min="8705" max="8705" width="5.85546875" style="1" customWidth="1"/>
    <col min="8706" max="8706" width="28.5703125" style="1" customWidth="1"/>
    <col min="8707" max="8718" width="7.7109375" style="1" customWidth="1"/>
    <col min="8719" max="8719" width="10.28515625" style="1" customWidth="1"/>
    <col min="8720" max="8721" width="11.140625" style="1" customWidth="1"/>
    <col min="8722" max="8722" width="10.28515625" style="1" customWidth="1"/>
    <col min="8723" max="8960" width="9.140625" style="1"/>
    <col min="8961" max="8961" width="5.85546875" style="1" customWidth="1"/>
    <col min="8962" max="8962" width="28.5703125" style="1" customWidth="1"/>
    <col min="8963" max="8974" width="7.7109375" style="1" customWidth="1"/>
    <col min="8975" max="8975" width="10.28515625" style="1" customWidth="1"/>
    <col min="8976" max="8977" width="11.140625" style="1" customWidth="1"/>
    <col min="8978" max="8978" width="10.28515625" style="1" customWidth="1"/>
    <col min="8979" max="9216" width="9.140625" style="1"/>
    <col min="9217" max="9217" width="5.85546875" style="1" customWidth="1"/>
    <col min="9218" max="9218" width="28.5703125" style="1" customWidth="1"/>
    <col min="9219" max="9230" width="7.7109375" style="1" customWidth="1"/>
    <col min="9231" max="9231" width="10.28515625" style="1" customWidth="1"/>
    <col min="9232" max="9233" width="11.140625" style="1" customWidth="1"/>
    <col min="9234" max="9234" width="10.28515625" style="1" customWidth="1"/>
    <col min="9235" max="9472" width="9.140625" style="1"/>
    <col min="9473" max="9473" width="5.85546875" style="1" customWidth="1"/>
    <col min="9474" max="9474" width="28.5703125" style="1" customWidth="1"/>
    <col min="9475" max="9486" width="7.7109375" style="1" customWidth="1"/>
    <col min="9487" max="9487" width="10.28515625" style="1" customWidth="1"/>
    <col min="9488" max="9489" width="11.140625" style="1" customWidth="1"/>
    <col min="9490" max="9490" width="10.28515625" style="1" customWidth="1"/>
    <col min="9491" max="9728" width="9.140625" style="1"/>
    <col min="9729" max="9729" width="5.85546875" style="1" customWidth="1"/>
    <col min="9730" max="9730" width="28.5703125" style="1" customWidth="1"/>
    <col min="9731" max="9742" width="7.7109375" style="1" customWidth="1"/>
    <col min="9743" max="9743" width="10.28515625" style="1" customWidth="1"/>
    <col min="9744" max="9745" width="11.140625" style="1" customWidth="1"/>
    <col min="9746" max="9746" width="10.28515625" style="1" customWidth="1"/>
    <col min="9747" max="9984" width="9.140625" style="1"/>
    <col min="9985" max="9985" width="5.85546875" style="1" customWidth="1"/>
    <col min="9986" max="9986" width="28.5703125" style="1" customWidth="1"/>
    <col min="9987" max="9998" width="7.7109375" style="1" customWidth="1"/>
    <col min="9999" max="9999" width="10.28515625" style="1" customWidth="1"/>
    <col min="10000" max="10001" width="11.140625" style="1" customWidth="1"/>
    <col min="10002" max="10002" width="10.28515625" style="1" customWidth="1"/>
    <col min="10003" max="10240" width="9.140625" style="1"/>
    <col min="10241" max="10241" width="5.85546875" style="1" customWidth="1"/>
    <col min="10242" max="10242" width="28.5703125" style="1" customWidth="1"/>
    <col min="10243" max="10254" width="7.7109375" style="1" customWidth="1"/>
    <col min="10255" max="10255" width="10.28515625" style="1" customWidth="1"/>
    <col min="10256" max="10257" width="11.140625" style="1" customWidth="1"/>
    <col min="10258" max="10258" width="10.28515625" style="1" customWidth="1"/>
    <col min="10259" max="10496" width="9.140625" style="1"/>
    <col min="10497" max="10497" width="5.85546875" style="1" customWidth="1"/>
    <col min="10498" max="10498" width="28.5703125" style="1" customWidth="1"/>
    <col min="10499" max="10510" width="7.7109375" style="1" customWidth="1"/>
    <col min="10511" max="10511" width="10.28515625" style="1" customWidth="1"/>
    <col min="10512" max="10513" width="11.140625" style="1" customWidth="1"/>
    <col min="10514" max="10514" width="10.28515625" style="1" customWidth="1"/>
    <col min="10515" max="10752" width="9.140625" style="1"/>
    <col min="10753" max="10753" width="5.85546875" style="1" customWidth="1"/>
    <col min="10754" max="10754" width="28.5703125" style="1" customWidth="1"/>
    <col min="10755" max="10766" width="7.7109375" style="1" customWidth="1"/>
    <col min="10767" max="10767" width="10.28515625" style="1" customWidth="1"/>
    <col min="10768" max="10769" width="11.140625" style="1" customWidth="1"/>
    <col min="10770" max="10770" width="10.28515625" style="1" customWidth="1"/>
    <col min="10771" max="11008" width="9.140625" style="1"/>
    <col min="11009" max="11009" width="5.85546875" style="1" customWidth="1"/>
    <col min="11010" max="11010" width="28.5703125" style="1" customWidth="1"/>
    <col min="11011" max="11022" width="7.7109375" style="1" customWidth="1"/>
    <col min="11023" max="11023" width="10.28515625" style="1" customWidth="1"/>
    <col min="11024" max="11025" width="11.140625" style="1" customWidth="1"/>
    <col min="11026" max="11026" width="10.28515625" style="1" customWidth="1"/>
    <col min="11027" max="11264" width="9.140625" style="1"/>
    <col min="11265" max="11265" width="5.85546875" style="1" customWidth="1"/>
    <col min="11266" max="11266" width="28.5703125" style="1" customWidth="1"/>
    <col min="11267" max="11278" width="7.7109375" style="1" customWidth="1"/>
    <col min="11279" max="11279" width="10.28515625" style="1" customWidth="1"/>
    <col min="11280" max="11281" width="11.140625" style="1" customWidth="1"/>
    <col min="11282" max="11282" width="10.28515625" style="1" customWidth="1"/>
    <col min="11283" max="11520" width="9.140625" style="1"/>
    <col min="11521" max="11521" width="5.85546875" style="1" customWidth="1"/>
    <col min="11522" max="11522" width="28.5703125" style="1" customWidth="1"/>
    <col min="11523" max="11534" width="7.7109375" style="1" customWidth="1"/>
    <col min="11535" max="11535" width="10.28515625" style="1" customWidth="1"/>
    <col min="11536" max="11537" width="11.140625" style="1" customWidth="1"/>
    <col min="11538" max="11538" width="10.28515625" style="1" customWidth="1"/>
    <col min="11539" max="11776" width="9.140625" style="1"/>
    <col min="11777" max="11777" width="5.85546875" style="1" customWidth="1"/>
    <col min="11778" max="11778" width="28.5703125" style="1" customWidth="1"/>
    <col min="11779" max="11790" width="7.7109375" style="1" customWidth="1"/>
    <col min="11791" max="11791" width="10.28515625" style="1" customWidth="1"/>
    <col min="11792" max="11793" width="11.140625" style="1" customWidth="1"/>
    <col min="11794" max="11794" width="10.28515625" style="1" customWidth="1"/>
    <col min="11795" max="12032" width="9.140625" style="1"/>
    <col min="12033" max="12033" width="5.85546875" style="1" customWidth="1"/>
    <col min="12034" max="12034" width="28.5703125" style="1" customWidth="1"/>
    <col min="12035" max="12046" width="7.7109375" style="1" customWidth="1"/>
    <col min="12047" max="12047" width="10.28515625" style="1" customWidth="1"/>
    <col min="12048" max="12049" width="11.140625" style="1" customWidth="1"/>
    <col min="12050" max="12050" width="10.28515625" style="1" customWidth="1"/>
    <col min="12051" max="12288" width="9.140625" style="1"/>
    <col min="12289" max="12289" width="5.85546875" style="1" customWidth="1"/>
    <col min="12290" max="12290" width="28.5703125" style="1" customWidth="1"/>
    <col min="12291" max="12302" width="7.7109375" style="1" customWidth="1"/>
    <col min="12303" max="12303" width="10.28515625" style="1" customWidth="1"/>
    <col min="12304" max="12305" width="11.140625" style="1" customWidth="1"/>
    <col min="12306" max="12306" width="10.28515625" style="1" customWidth="1"/>
    <col min="12307" max="12544" width="9.140625" style="1"/>
    <col min="12545" max="12545" width="5.85546875" style="1" customWidth="1"/>
    <col min="12546" max="12546" width="28.5703125" style="1" customWidth="1"/>
    <col min="12547" max="12558" width="7.7109375" style="1" customWidth="1"/>
    <col min="12559" max="12559" width="10.28515625" style="1" customWidth="1"/>
    <col min="12560" max="12561" width="11.140625" style="1" customWidth="1"/>
    <col min="12562" max="12562" width="10.28515625" style="1" customWidth="1"/>
    <col min="12563" max="12800" width="9.140625" style="1"/>
    <col min="12801" max="12801" width="5.85546875" style="1" customWidth="1"/>
    <col min="12802" max="12802" width="28.5703125" style="1" customWidth="1"/>
    <col min="12803" max="12814" width="7.7109375" style="1" customWidth="1"/>
    <col min="12815" max="12815" width="10.28515625" style="1" customWidth="1"/>
    <col min="12816" max="12817" width="11.140625" style="1" customWidth="1"/>
    <col min="12818" max="12818" width="10.28515625" style="1" customWidth="1"/>
    <col min="12819" max="13056" width="9.140625" style="1"/>
    <col min="13057" max="13057" width="5.85546875" style="1" customWidth="1"/>
    <col min="13058" max="13058" width="28.5703125" style="1" customWidth="1"/>
    <col min="13059" max="13070" width="7.7109375" style="1" customWidth="1"/>
    <col min="13071" max="13071" width="10.28515625" style="1" customWidth="1"/>
    <col min="13072" max="13073" width="11.140625" style="1" customWidth="1"/>
    <col min="13074" max="13074" width="10.28515625" style="1" customWidth="1"/>
    <col min="13075" max="13312" width="9.140625" style="1"/>
    <col min="13313" max="13313" width="5.85546875" style="1" customWidth="1"/>
    <col min="13314" max="13314" width="28.5703125" style="1" customWidth="1"/>
    <col min="13315" max="13326" width="7.7109375" style="1" customWidth="1"/>
    <col min="13327" max="13327" width="10.28515625" style="1" customWidth="1"/>
    <col min="13328" max="13329" width="11.140625" style="1" customWidth="1"/>
    <col min="13330" max="13330" width="10.28515625" style="1" customWidth="1"/>
    <col min="13331" max="13568" width="9.140625" style="1"/>
    <col min="13569" max="13569" width="5.85546875" style="1" customWidth="1"/>
    <col min="13570" max="13570" width="28.5703125" style="1" customWidth="1"/>
    <col min="13571" max="13582" width="7.7109375" style="1" customWidth="1"/>
    <col min="13583" max="13583" width="10.28515625" style="1" customWidth="1"/>
    <col min="13584" max="13585" width="11.140625" style="1" customWidth="1"/>
    <col min="13586" max="13586" width="10.28515625" style="1" customWidth="1"/>
    <col min="13587" max="13824" width="9.140625" style="1"/>
    <col min="13825" max="13825" width="5.85546875" style="1" customWidth="1"/>
    <col min="13826" max="13826" width="28.5703125" style="1" customWidth="1"/>
    <col min="13827" max="13838" width="7.7109375" style="1" customWidth="1"/>
    <col min="13839" max="13839" width="10.28515625" style="1" customWidth="1"/>
    <col min="13840" max="13841" width="11.140625" style="1" customWidth="1"/>
    <col min="13842" max="13842" width="10.28515625" style="1" customWidth="1"/>
    <col min="13843" max="14080" width="9.140625" style="1"/>
    <col min="14081" max="14081" width="5.85546875" style="1" customWidth="1"/>
    <col min="14082" max="14082" width="28.5703125" style="1" customWidth="1"/>
    <col min="14083" max="14094" width="7.7109375" style="1" customWidth="1"/>
    <col min="14095" max="14095" width="10.28515625" style="1" customWidth="1"/>
    <col min="14096" max="14097" width="11.140625" style="1" customWidth="1"/>
    <col min="14098" max="14098" width="10.28515625" style="1" customWidth="1"/>
    <col min="14099" max="14336" width="9.140625" style="1"/>
    <col min="14337" max="14337" width="5.85546875" style="1" customWidth="1"/>
    <col min="14338" max="14338" width="28.5703125" style="1" customWidth="1"/>
    <col min="14339" max="14350" width="7.7109375" style="1" customWidth="1"/>
    <col min="14351" max="14351" width="10.28515625" style="1" customWidth="1"/>
    <col min="14352" max="14353" width="11.140625" style="1" customWidth="1"/>
    <col min="14354" max="14354" width="10.28515625" style="1" customWidth="1"/>
    <col min="14355" max="14592" width="9.140625" style="1"/>
    <col min="14593" max="14593" width="5.85546875" style="1" customWidth="1"/>
    <col min="14594" max="14594" width="28.5703125" style="1" customWidth="1"/>
    <col min="14595" max="14606" width="7.7109375" style="1" customWidth="1"/>
    <col min="14607" max="14607" width="10.28515625" style="1" customWidth="1"/>
    <col min="14608" max="14609" width="11.140625" style="1" customWidth="1"/>
    <col min="14610" max="14610" width="10.28515625" style="1" customWidth="1"/>
    <col min="14611" max="14848" width="9.140625" style="1"/>
    <col min="14849" max="14849" width="5.85546875" style="1" customWidth="1"/>
    <col min="14850" max="14850" width="28.5703125" style="1" customWidth="1"/>
    <col min="14851" max="14862" width="7.7109375" style="1" customWidth="1"/>
    <col min="14863" max="14863" width="10.28515625" style="1" customWidth="1"/>
    <col min="14864" max="14865" width="11.140625" style="1" customWidth="1"/>
    <col min="14866" max="14866" width="10.28515625" style="1" customWidth="1"/>
    <col min="14867" max="15104" width="9.140625" style="1"/>
    <col min="15105" max="15105" width="5.85546875" style="1" customWidth="1"/>
    <col min="15106" max="15106" width="28.5703125" style="1" customWidth="1"/>
    <col min="15107" max="15118" width="7.7109375" style="1" customWidth="1"/>
    <col min="15119" max="15119" width="10.28515625" style="1" customWidth="1"/>
    <col min="15120" max="15121" width="11.140625" style="1" customWidth="1"/>
    <col min="15122" max="15122" width="10.28515625" style="1" customWidth="1"/>
    <col min="15123" max="15360" width="9.140625" style="1"/>
    <col min="15361" max="15361" width="5.85546875" style="1" customWidth="1"/>
    <col min="15362" max="15362" width="28.5703125" style="1" customWidth="1"/>
    <col min="15363" max="15374" width="7.7109375" style="1" customWidth="1"/>
    <col min="15375" max="15375" width="10.28515625" style="1" customWidth="1"/>
    <col min="15376" max="15377" width="11.140625" style="1" customWidth="1"/>
    <col min="15378" max="15378" width="10.28515625" style="1" customWidth="1"/>
    <col min="15379" max="15616" width="9.140625" style="1"/>
    <col min="15617" max="15617" width="5.85546875" style="1" customWidth="1"/>
    <col min="15618" max="15618" width="28.5703125" style="1" customWidth="1"/>
    <col min="15619" max="15630" width="7.7109375" style="1" customWidth="1"/>
    <col min="15631" max="15631" width="10.28515625" style="1" customWidth="1"/>
    <col min="15632" max="15633" width="11.140625" style="1" customWidth="1"/>
    <col min="15634" max="15634" width="10.28515625" style="1" customWidth="1"/>
    <col min="15635" max="15872" width="9.140625" style="1"/>
    <col min="15873" max="15873" width="5.85546875" style="1" customWidth="1"/>
    <col min="15874" max="15874" width="28.5703125" style="1" customWidth="1"/>
    <col min="15875" max="15886" width="7.7109375" style="1" customWidth="1"/>
    <col min="15887" max="15887" width="10.28515625" style="1" customWidth="1"/>
    <col min="15888" max="15889" width="11.140625" style="1" customWidth="1"/>
    <col min="15890" max="15890" width="10.28515625" style="1" customWidth="1"/>
    <col min="15891" max="16128" width="9.140625" style="1"/>
    <col min="16129" max="16129" width="5.85546875" style="1" customWidth="1"/>
    <col min="16130" max="16130" width="28.5703125" style="1" customWidth="1"/>
    <col min="16131" max="16142" width="7.7109375" style="1" customWidth="1"/>
    <col min="16143" max="16143" width="10.28515625" style="1" customWidth="1"/>
    <col min="16144" max="16145" width="11.140625" style="1" customWidth="1"/>
    <col min="16146" max="16146" width="10.28515625" style="1" customWidth="1"/>
    <col min="16147" max="16384" width="9.140625" style="1"/>
  </cols>
  <sheetData>
    <row r="1" spans="1:21" ht="18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3" spans="1:21" ht="18" x14ac:dyDescent="0.2">
      <c r="I3" s="5" t="s">
        <v>0</v>
      </c>
    </row>
    <row r="4" spans="1:21" ht="15.75" customHeight="1" x14ac:dyDescent="0.2">
      <c r="A4" s="183" t="str">
        <f>IF(ISTEXT('[2]Zbirni plasman lige'!$A$4)=TRUE,'[2]Zbirni plasman lige'!$A$4,"")</f>
        <v>PRVENSTVO HRVATSKE - I. LIGA 2022.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</row>
    <row r="5" spans="1:21" ht="18" x14ac:dyDescent="0.2">
      <c r="I5" s="5" t="s">
        <v>1</v>
      </c>
    </row>
    <row r="6" spans="1:21" ht="15.75" thickBot="1" x14ac:dyDescent="0.25"/>
    <row r="7" spans="1:21" s="6" customFormat="1" ht="21.75" customHeight="1" thickTop="1" x14ac:dyDescent="0.2">
      <c r="A7" s="184" t="s">
        <v>2</v>
      </c>
      <c r="B7" s="187" t="s">
        <v>3</v>
      </c>
      <c r="C7" s="190" t="s">
        <v>4</v>
      </c>
      <c r="D7" s="191"/>
      <c r="E7" s="192"/>
      <c r="F7" s="190" t="s">
        <v>5</v>
      </c>
      <c r="G7" s="191"/>
      <c r="H7" s="192"/>
      <c r="I7" s="190" t="s">
        <v>6</v>
      </c>
      <c r="J7" s="191"/>
      <c r="K7" s="192"/>
      <c r="L7" s="190" t="s">
        <v>7</v>
      </c>
      <c r="M7" s="191"/>
      <c r="N7" s="192"/>
      <c r="O7" s="193" t="s">
        <v>8</v>
      </c>
      <c r="P7" s="194"/>
      <c r="Q7" s="194"/>
      <c r="R7" s="195"/>
    </row>
    <row r="8" spans="1:21" s="4" customFormat="1" ht="18" customHeight="1" x14ac:dyDescent="0.25">
      <c r="A8" s="185"/>
      <c r="B8" s="188"/>
      <c r="C8" s="179" t="str">
        <f>IF(ISTEXT('[1]Obračun ukupnog plasmana lige'!C3)=TRUE,'[1]Obračun ukupnog plasmana lige'!C3,"")</f>
        <v>Cirkovljan 17.4-19.4</v>
      </c>
      <c r="D8" s="199"/>
      <c r="E8" s="200"/>
      <c r="F8" s="179" t="str">
        <f>IF(ISTEXT('[1]Obračun ukupnog plasmana lige'!F3)=TRUE,'[1]Obračun ukupnog plasmana lige'!F3,"")</f>
        <v>Ivanovec 15.-17.5.2026</v>
      </c>
      <c r="G8" s="180"/>
      <c r="H8" s="181"/>
      <c r="I8" s="179" t="str">
        <f>IF(ISTEXT('[1]Obračun ukupnog plasmana lige'!I3)=TRUE,'[1]Obračun ukupnog plasmana lige'!I3,"")</f>
        <v>Goričan 19.6-21.6</v>
      </c>
      <c r="J8" s="180"/>
      <c r="K8" s="181"/>
      <c r="L8" s="179" t="str">
        <f>IF(ISTEXT('[1]Obračun ukupnog plasmana lige'!L3)=TRUE,'[1]Obračun ukupnog plasmana lige'!L3,"")</f>
        <v/>
      </c>
      <c r="M8" s="180" t="s">
        <v>9</v>
      </c>
      <c r="N8" s="181" t="s">
        <v>9</v>
      </c>
      <c r="O8" s="196"/>
      <c r="P8" s="197"/>
      <c r="Q8" s="197"/>
      <c r="R8" s="198"/>
    </row>
    <row r="9" spans="1:21" s="4" customFormat="1" ht="26.25" thickBot="1" x14ac:dyDescent="0.3">
      <c r="A9" s="186"/>
      <c r="B9" s="189"/>
      <c r="C9" s="7" t="s">
        <v>10</v>
      </c>
      <c r="D9" s="8" t="s">
        <v>11</v>
      </c>
      <c r="E9" s="9" t="s">
        <v>12</v>
      </c>
      <c r="F9" s="7" t="s">
        <v>10</v>
      </c>
      <c r="G9" s="8" t="s">
        <v>11</v>
      </c>
      <c r="H9" s="9" t="s">
        <v>12</v>
      </c>
      <c r="I9" s="7" t="s">
        <v>10</v>
      </c>
      <c r="J9" s="8" t="s">
        <v>11</v>
      </c>
      <c r="K9" s="9" t="s">
        <v>12</v>
      </c>
      <c r="L9" s="7" t="s">
        <v>10</v>
      </c>
      <c r="M9" s="8" t="s">
        <v>11</v>
      </c>
      <c r="N9" s="9" t="s">
        <v>12</v>
      </c>
      <c r="O9" s="7" t="s">
        <v>10</v>
      </c>
      <c r="P9" s="8" t="s">
        <v>11</v>
      </c>
      <c r="Q9" s="10" t="s">
        <v>12</v>
      </c>
      <c r="R9" s="11" t="s">
        <v>13</v>
      </c>
    </row>
    <row r="10" spans="1:21" s="4" customFormat="1" ht="3" customHeight="1" thickTop="1" x14ac:dyDescent="0.25">
      <c r="A10" s="12"/>
      <c r="B10" s="13"/>
      <c r="C10" s="14"/>
      <c r="D10" s="15"/>
      <c r="E10" s="16"/>
      <c r="F10" s="14"/>
      <c r="G10" s="15"/>
      <c r="H10" s="16"/>
      <c r="I10" s="14"/>
      <c r="J10" s="15"/>
      <c r="K10" s="16"/>
      <c r="L10" s="14"/>
      <c r="M10" s="15"/>
      <c r="N10" s="16"/>
      <c r="O10" s="14"/>
      <c r="P10" s="17"/>
      <c r="Q10" s="18"/>
      <c r="R10" s="19" t="str">
        <f>IF(ISNUMBER(#REF!)=TRUE,#REF!,"")</f>
        <v/>
      </c>
    </row>
    <row r="11" spans="1:21" ht="23.25" customHeight="1" x14ac:dyDescent="0.2">
      <c r="A11" s="20">
        <f>IF(ISTEXT(B11)=TRUE,1,"")</f>
        <v>1</v>
      </c>
      <c r="B11" s="21" t="str">
        <f>IF(ISTEXT('[1]Obračun ukupnog plasmana lige'!B6)=TRUE,'[1]Obračun ukupnog plasmana lige'!B6,"")</f>
        <v>Linjak 1 Ivanovec "Interland"</v>
      </c>
      <c r="C11" s="22">
        <f>IF(ISNUMBER('[1]Obračun ukupnog plasmana lige'!C6)=TRUE,'[1]Obračun ukupnog plasmana lige'!C6,"")</f>
        <v>5</v>
      </c>
      <c r="D11" s="23">
        <f>IF(ISNUMBER('[1]Obračun ukupnog plasmana lige'!D6)=TRUE,'[1]Obračun ukupnog plasmana lige'!D6,"")</f>
        <v>0</v>
      </c>
      <c r="E11" s="24">
        <f>IF(ISNUMBER('[1]Obračun ukupnog plasmana lige'!E6)=TRUE,'[1]Obračun ukupnog plasmana lige'!E6,"")</f>
        <v>0</v>
      </c>
      <c r="F11" s="22">
        <f>IF(ISNUMBER('[1]Obračun ukupnog plasmana lige'!F6)=TRUE,'[1]Obračun ukupnog plasmana lige'!F6,"")</f>
        <v>1</v>
      </c>
      <c r="G11" s="23">
        <f>IF(ISNUMBER('[1]Obračun ukupnog plasmana lige'!G6)=TRUE,'[1]Obračun ukupnog plasmana lige'!G6,"")</f>
        <v>129.64999999999998</v>
      </c>
      <c r="H11" s="24">
        <f>IF(ISNUMBER('[1]Obračun ukupnog plasmana lige'!H6)=TRUE,'[1]Obračun ukupnog plasmana lige'!H6,"")</f>
        <v>10.35</v>
      </c>
      <c r="I11" s="22">
        <f>IF(ISNUMBER('[1]Obračun ukupnog plasmana lige'!I6)=TRUE,'[1]Obračun ukupnog plasmana lige'!I6,"")</f>
        <v>2</v>
      </c>
      <c r="J11" s="23">
        <f>IF(ISNUMBER('[1]Obračun ukupnog plasmana lige'!J6)=TRUE,'[1]Obračun ukupnog plasmana lige'!J6,"")</f>
        <v>418.00000000000006</v>
      </c>
      <c r="K11" s="24">
        <f>IF(ISNUMBER('[1]Obračun ukupnog plasmana lige'!K6)=TRUE,'[1]Obračun ukupnog plasmana lige'!K6,"")</f>
        <v>299.95</v>
      </c>
      <c r="L11" s="22" t="str">
        <f>IF(ISNUMBER('[1]Obračun ukupnog plasmana lige'!L6)=TRUE,'[1]Obračun ukupnog plasmana lige'!L6,"")</f>
        <v/>
      </c>
      <c r="M11" s="23" t="str">
        <f>IF(ISNUMBER('[1]Obračun ukupnog plasmana lige'!M6)=TRUE,'[1]Obračun ukupnog plasmana lige'!M6,"")</f>
        <v/>
      </c>
      <c r="N11" s="24" t="str">
        <f>IF(ISNUMBER('[1]Obračun ukupnog plasmana lige'!N6)=TRUE,'[1]Obračun ukupnog plasmana lige'!N6,"")</f>
        <v/>
      </c>
      <c r="O11" s="22">
        <f>IF(ISNUMBER('[1]Obračun ukupnog plasmana lige'!O6)=TRUE,'[1]Obračun ukupnog plasmana lige'!O6,"")</f>
        <v>8</v>
      </c>
      <c r="P11" s="23">
        <f>IF(ISNUMBER('[1]Obračun ukupnog plasmana lige'!P6)=TRUE,'[1]Obračun ukupnog plasmana lige'!P6,"")</f>
        <v>547.65000000000009</v>
      </c>
      <c r="Q11" s="25">
        <f>IF(ISNUMBER('[1]Obračun ukupnog plasmana lige'!Q6)=TRUE,'[1]Obračun ukupnog plasmana lige'!Q6,"")</f>
        <v>299.95</v>
      </c>
      <c r="R11" s="26">
        <f>IF(ISNUMBER('[1]Obračun ukupnog plasmana lige'!R6)=TRUE,'[1]Obračun ukupnog plasmana lige'!R6,"")</f>
        <v>2</v>
      </c>
    </row>
    <row r="12" spans="1:21" ht="23.25" customHeight="1" x14ac:dyDescent="0.2">
      <c r="A12" s="20">
        <f>IF(ISTEXT(B12)=TRUE,2,"")</f>
        <v>2</v>
      </c>
      <c r="B12" s="21" t="str">
        <f>IF(ISTEXT('[1]Obračun ukupnog plasmana lige'!B7)=TRUE,'[1]Obračun ukupnog plasmana lige'!B7,"")</f>
        <v xml:space="preserve">Ostriž 1 Cirkovljan </v>
      </c>
      <c r="C12" s="22">
        <f>IF(ISNUMBER('[1]Obračun ukupnog plasmana lige'!C7)=TRUE,'[1]Obračun ukupnog plasmana lige'!C7,"")</f>
        <v>3</v>
      </c>
      <c r="D12" s="23">
        <f>IF(ISNUMBER('[1]Obračun ukupnog plasmana lige'!D7)=TRUE,'[1]Obračun ukupnog plasmana lige'!D7,"")</f>
        <v>3.85</v>
      </c>
      <c r="E12" s="24">
        <f>IF(ISNUMBER('[1]Obračun ukupnog plasmana lige'!E7)=TRUE,'[1]Obračun ukupnog plasmana lige'!E7,"")</f>
        <v>3.85</v>
      </c>
      <c r="F12" s="22">
        <f>IF(ISNUMBER('[1]Obračun ukupnog plasmana lige'!F7)=TRUE,'[1]Obračun ukupnog plasmana lige'!F7,"")</f>
        <v>5</v>
      </c>
      <c r="G12" s="23">
        <f>IF(ISNUMBER('[1]Obračun ukupnog plasmana lige'!G7)=TRUE,'[1]Obračun ukupnog plasmana lige'!G7,"")</f>
        <v>17.725000000000001</v>
      </c>
      <c r="H12" s="24">
        <f>IF(ISNUMBER('[1]Obračun ukupnog plasmana lige'!H7)=TRUE,'[1]Obračun ukupnog plasmana lige'!H7,"")</f>
        <v>9.5749999999999993</v>
      </c>
      <c r="I12" s="22">
        <f>IF(ISNUMBER('[1]Obračun ukupnog plasmana lige'!I7)=TRUE,'[1]Obračun ukupnog plasmana lige'!I7,"")</f>
        <v>5</v>
      </c>
      <c r="J12" s="23">
        <f>IF(ISNUMBER('[1]Obračun ukupnog plasmana lige'!J7)=TRUE,'[1]Obračun ukupnog plasmana lige'!J7,"")</f>
        <v>186.15000000000003</v>
      </c>
      <c r="K12" s="24">
        <f>IF(ISNUMBER('[1]Obračun ukupnog plasmana lige'!K7)=TRUE,'[1]Obračun ukupnog plasmana lige'!K7,"")</f>
        <v>8.875</v>
      </c>
      <c r="L12" s="22" t="str">
        <f>IF(ISNUMBER('[1]Obračun ukupnog plasmana lige'!L7)=TRUE,'[1]Obračun ukupnog plasmana lige'!L7,"")</f>
        <v/>
      </c>
      <c r="M12" s="23" t="str">
        <f>IF(ISNUMBER('[1]Obračun ukupnog plasmana lige'!M7)=TRUE,'[1]Obračun ukupnog plasmana lige'!M7,"")</f>
        <v/>
      </c>
      <c r="N12" s="24" t="str">
        <f>IF(ISNUMBER('[1]Obračun ukupnog plasmana lige'!N7)=TRUE,'[1]Obračun ukupnog plasmana lige'!N7,"")</f>
        <v/>
      </c>
      <c r="O12" s="22">
        <f>IF(ISNUMBER('[1]Obračun ukupnog plasmana lige'!O7)=TRUE,'[1]Obračun ukupnog plasmana lige'!O7,"")</f>
        <v>13</v>
      </c>
      <c r="P12" s="23">
        <f>IF(ISNUMBER('[1]Obračun ukupnog plasmana lige'!P7)=TRUE,'[1]Obračun ukupnog plasmana lige'!P7,"")</f>
        <v>207.72500000000002</v>
      </c>
      <c r="Q12" s="25">
        <f>IF(ISNUMBER('[1]Obračun ukupnog plasmana lige'!Q7)=TRUE,'[1]Obračun ukupnog plasmana lige'!Q7,"")</f>
        <v>9.5749999999999993</v>
      </c>
      <c r="R12" s="26">
        <f>IF(ISNUMBER('[1]Obračun ukupnog plasmana lige'!R7)=TRUE,'[1]Obračun ukupnog plasmana lige'!R7,"")</f>
        <v>5</v>
      </c>
    </row>
    <row r="13" spans="1:21" ht="23.25" customHeight="1" x14ac:dyDescent="0.2">
      <c r="A13" s="20">
        <f>IF(ISTEXT(B13)=TRUE,3,"")</f>
        <v>3</v>
      </c>
      <c r="B13" s="21" t="str">
        <f>IF(ISTEXT('[1]Obračun ukupnog plasmana lige'!B8)=TRUE,'[1]Obračun ukupnog plasmana lige'!B8,"")</f>
        <v>Smuđ Goričan</v>
      </c>
      <c r="C13" s="22">
        <f>IF(ISNUMBER('[1]Obračun ukupnog plasmana lige'!C8)=TRUE,'[1]Obračun ukupnog plasmana lige'!C8,"")</f>
        <v>2</v>
      </c>
      <c r="D13" s="23">
        <f>IF(ISNUMBER('[1]Obračun ukupnog plasmana lige'!D8)=TRUE,'[1]Obračun ukupnog plasmana lige'!D8,"")</f>
        <v>21.475000000000001</v>
      </c>
      <c r="E13" s="24">
        <f>IF(ISNUMBER('[1]Obračun ukupnog plasmana lige'!E8)=TRUE,'[1]Obračun ukupnog plasmana lige'!E8,"")</f>
        <v>14.775</v>
      </c>
      <c r="F13" s="22">
        <f>IF(ISNUMBER('[1]Obračun ukupnog plasmana lige'!F8)=TRUE,'[1]Obračun ukupnog plasmana lige'!F8,"")</f>
        <v>4</v>
      </c>
      <c r="G13" s="23">
        <f>IF(ISNUMBER('[1]Obračun ukupnog plasmana lige'!G8)=TRUE,'[1]Obračun ukupnog plasmana lige'!G8,"")</f>
        <v>23.325000000000003</v>
      </c>
      <c r="H13" s="24">
        <f>IF(ISNUMBER('[1]Obračun ukupnog plasmana lige'!H8)=TRUE,'[1]Obračun ukupnog plasmana lige'!H8,"")</f>
        <v>14.9</v>
      </c>
      <c r="I13" s="22">
        <f>IF(ISNUMBER('[1]Obračun ukupnog plasmana lige'!I8)=TRUE,'[1]Obračun ukupnog plasmana lige'!I8,"")</f>
        <v>3</v>
      </c>
      <c r="J13" s="23">
        <f>IF(ISNUMBER('[1]Obračun ukupnog plasmana lige'!J8)=TRUE,'[1]Obračun ukupnog plasmana lige'!J8,"")</f>
        <v>409.98000000000008</v>
      </c>
      <c r="K13" s="24">
        <f>IF(ISNUMBER('[1]Obračun ukupnog plasmana lige'!K8)=TRUE,'[1]Obračun ukupnog plasmana lige'!K8,"")</f>
        <v>291.98</v>
      </c>
      <c r="L13" s="22" t="str">
        <f>IF(ISNUMBER('[1]Obračun ukupnog plasmana lige'!L8)=TRUE,'[1]Obračun ukupnog plasmana lige'!L8,"")</f>
        <v/>
      </c>
      <c r="M13" s="23" t="str">
        <f>IF(ISNUMBER('[1]Obračun ukupnog plasmana lige'!M8)=TRUE,'[1]Obračun ukupnog plasmana lige'!M8,"")</f>
        <v/>
      </c>
      <c r="N13" s="24" t="str">
        <f>IF(ISNUMBER('[1]Obračun ukupnog plasmana lige'!N8)=TRUE,'[1]Obračun ukupnog plasmana lige'!N8,"")</f>
        <v/>
      </c>
      <c r="O13" s="22">
        <f>IF(ISNUMBER('[1]Obračun ukupnog plasmana lige'!O8)=TRUE,'[1]Obračun ukupnog plasmana lige'!O8,"")</f>
        <v>9</v>
      </c>
      <c r="P13" s="23">
        <f>IF(ISNUMBER('[1]Obračun ukupnog plasmana lige'!P8)=TRUE,'[1]Obračun ukupnog plasmana lige'!P8,"")</f>
        <v>454.78000000000009</v>
      </c>
      <c r="Q13" s="25">
        <f>IF(ISNUMBER('[1]Obračun ukupnog plasmana lige'!Q8)=TRUE,'[1]Obračun ukupnog plasmana lige'!Q8,"")</f>
        <v>291.98</v>
      </c>
      <c r="R13" s="26">
        <f>IF(ISNUMBER('[1]Obračun ukupnog plasmana lige'!R8)=TRUE,'[1]Obračun ukupnog plasmana lige'!R8,"")</f>
        <v>4</v>
      </c>
    </row>
    <row r="14" spans="1:21" ht="23.25" customHeight="1" x14ac:dyDescent="0.2">
      <c r="A14" s="20">
        <f>IF(ISTEXT(B14)=TRUE,4,"")</f>
        <v>4</v>
      </c>
      <c r="B14" s="21" t="str">
        <f>IF(ISTEXT('[1]Obračun ukupnog plasmana lige'!B9)=TRUE,'[1]Obračun ukupnog plasmana lige'!B9,"")</f>
        <v>Linjak 2 Ivanovec</v>
      </c>
      <c r="C14" s="22">
        <f>IF(ISNUMBER('[1]Obračun ukupnog plasmana lige'!C9)=TRUE,'[1]Obračun ukupnog plasmana lige'!C9,"")</f>
        <v>1</v>
      </c>
      <c r="D14" s="23">
        <f>IF(ISNUMBER('[1]Obračun ukupnog plasmana lige'!D9)=TRUE,'[1]Obračun ukupnog plasmana lige'!D9,"")</f>
        <v>52.599999999999994</v>
      </c>
      <c r="E14" s="24">
        <f>IF(ISNUMBER('[1]Obračun ukupnog plasmana lige'!E9)=TRUE,'[1]Obračun ukupnog plasmana lige'!E9,"")</f>
        <v>17.649999999999999</v>
      </c>
      <c r="F14" s="22">
        <f>IF(ISNUMBER('[1]Obračun ukupnog plasmana lige'!F9)=TRUE,'[1]Obračun ukupnog plasmana lige'!F9,"")</f>
        <v>3</v>
      </c>
      <c r="G14" s="23">
        <f>IF(ISNUMBER('[1]Obračun ukupnog plasmana lige'!G9)=TRUE,'[1]Obračun ukupnog plasmana lige'!G9,"")</f>
        <v>43.725000000000001</v>
      </c>
      <c r="H14" s="24">
        <f>IF(ISNUMBER('[1]Obračun ukupnog plasmana lige'!H9)=TRUE,'[1]Obračun ukupnog plasmana lige'!H9,"")</f>
        <v>12.925000000000001</v>
      </c>
      <c r="I14" s="22">
        <f>IF(ISNUMBER('[1]Obračun ukupnog plasmana lige'!I9)=TRUE,'[1]Obračun ukupnog plasmana lige'!I9,"")</f>
        <v>4</v>
      </c>
      <c r="J14" s="23">
        <f>IF(ISNUMBER('[1]Obračun ukupnog plasmana lige'!J9)=TRUE,'[1]Obračun ukupnog plasmana lige'!J9,"")</f>
        <v>195.22500000000008</v>
      </c>
      <c r="K14" s="24">
        <f>IF(ISNUMBER('[1]Obračun ukupnog plasmana lige'!K9)=TRUE,'[1]Obračun ukupnog plasmana lige'!K9,"")</f>
        <v>19.725000000000001</v>
      </c>
      <c r="L14" s="22" t="str">
        <f>IF(ISNUMBER('[1]Obračun ukupnog plasmana lige'!L9)=TRUE,'[1]Obračun ukupnog plasmana lige'!L9,"")</f>
        <v/>
      </c>
      <c r="M14" s="23" t="str">
        <f>IF(ISNUMBER('[1]Obračun ukupnog plasmana lige'!M9)=TRUE,'[1]Obračun ukupnog plasmana lige'!M9,"")</f>
        <v/>
      </c>
      <c r="N14" s="24" t="str">
        <f>IF(ISNUMBER('[1]Obračun ukupnog plasmana lige'!N9)=TRUE,'[1]Obračun ukupnog plasmana lige'!N9,"")</f>
        <v/>
      </c>
      <c r="O14" s="22">
        <f>IF(ISNUMBER('[1]Obračun ukupnog plasmana lige'!O9)=TRUE,'[1]Obračun ukupnog plasmana lige'!O9,"")</f>
        <v>8</v>
      </c>
      <c r="P14" s="23">
        <f>IF(ISNUMBER('[1]Obračun ukupnog plasmana lige'!P9)=TRUE,'[1]Obračun ukupnog plasmana lige'!P9,"")</f>
        <v>291.55000000000007</v>
      </c>
      <c r="Q14" s="25">
        <f>IF(ISNUMBER('[1]Obračun ukupnog plasmana lige'!Q9)=TRUE,'[1]Obračun ukupnog plasmana lige'!Q9,"")</f>
        <v>19.725000000000001</v>
      </c>
      <c r="R14" s="26">
        <f>IF(ISNUMBER('[1]Obračun ukupnog plasmana lige'!R9)=TRUE,'[1]Obračun ukupnog plasmana lige'!R9,"")</f>
        <v>3</v>
      </c>
    </row>
    <row r="15" spans="1:21" ht="23.25" customHeight="1" x14ac:dyDescent="0.2">
      <c r="A15" s="20">
        <f>IF(ISTEXT(B15)=TRUE,5,"")</f>
        <v>5</v>
      </c>
      <c r="B15" s="21" t="str">
        <f>IF(ISTEXT('[1]Obračun ukupnog plasmana lige'!B10)=TRUE,'[1]Obračun ukupnog plasmana lige'!B10,"")</f>
        <v>Amur Nedelišće</v>
      </c>
      <c r="C15" s="22">
        <f>IF(ISNUMBER('[1]Obračun ukupnog plasmana lige'!C10)=TRUE,'[1]Obračun ukupnog plasmana lige'!C10,"")</f>
        <v>5</v>
      </c>
      <c r="D15" s="23">
        <f>IF(ISNUMBER('[1]Obračun ukupnog plasmana lige'!D10)=TRUE,'[1]Obračun ukupnog plasmana lige'!D10,"")</f>
        <v>0</v>
      </c>
      <c r="E15" s="24">
        <f>IF(ISNUMBER('[1]Obračun ukupnog plasmana lige'!E10)=TRUE,'[1]Obračun ukupnog plasmana lige'!E10,"")</f>
        <v>0</v>
      </c>
      <c r="F15" s="22">
        <f>IF(ISNUMBER('[1]Obračun ukupnog plasmana lige'!F10)=TRUE,'[1]Obračun ukupnog plasmana lige'!F10,"")</f>
        <v>2</v>
      </c>
      <c r="G15" s="23">
        <f>IF(ISNUMBER('[1]Obračun ukupnog plasmana lige'!G10)=TRUE,'[1]Obračun ukupnog plasmana lige'!G10,"")</f>
        <v>101.25</v>
      </c>
      <c r="H15" s="24">
        <f>IF(ISNUMBER('[1]Obračun ukupnog plasmana lige'!H10)=TRUE,'[1]Obračun ukupnog plasmana lige'!H10,"")</f>
        <v>15.15</v>
      </c>
      <c r="I15" s="22">
        <f>IF(ISNUMBER('[1]Obračun ukupnog plasmana lige'!I10)=TRUE,'[1]Obračun ukupnog plasmana lige'!I10,"")</f>
        <v>1</v>
      </c>
      <c r="J15" s="23">
        <f>IF(ISNUMBER('[1]Obračun ukupnog plasmana lige'!J10)=TRUE,'[1]Obračun ukupnog plasmana lige'!J10,"")</f>
        <v>498.7249999999998</v>
      </c>
      <c r="K15" s="24">
        <f>IF(ISNUMBER('[1]Obračun ukupnog plasmana lige'!K10)=TRUE,'[1]Obračun ukupnog plasmana lige'!K10,"")</f>
        <v>294.60000000000002</v>
      </c>
      <c r="L15" s="22" t="str">
        <f>IF(ISNUMBER('[1]Obračun ukupnog plasmana lige'!L10)=TRUE,'[1]Obračun ukupnog plasmana lige'!L10,"")</f>
        <v/>
      </c>
      <c r="M15" s="23" t="str">
        <f>IF(ISNUMBER('[1]Obračun ukupnog plasmana lige'!M10)=TRUE,'[1]Obračun ukupnog plasmana lige'!M10,"")</f>
        <v/>
      </c>
      <c r="N15" s="24" t="str">
        <f>IF(ISNUMBER('[1]Obračun ukupnog plasmana lige'!N10)=TRUE,'[1]Obračun ukupnog plasmana lige'!N10,"")</f>
        <v/>
      </c>
      <c r="O15" s="22">
        <f>IF(ISNUMBER('[1]Obračun ukupnog plasmana lige'!O10)=TRUE,'[1]Obračun ukupnog plasmana lige'!O10,"")</f>
        <v>8</v>
      </c>
      <c r="P15" s="23">
        <f>IF(ISNUMBER('[1]Obračun ukupnog plasmana lige'!P10)=TRUE,'[1]Obračun ukupnog plasmana lige'!P10,"")</f>
        <v>599.9749999999998</v>
      </c>
      <c r="Q15" s="25">
        <f>IF(ISNUMBER('[1]Obračun ukupnog plasmana lige'!Q10)=TRUE,'[1]Obračun ukupnog plasmana lige'!Q10,"")</f>
        <v>294.60000000000002</v>
      </c>
      <c r="R15" s="26">
        <f>IF(ISNUMBER('[1]Obračun ukupnog plasmana lige'!R10)=TRUE,'[1]Obračun ukupnog plasmana lige'!R10,"")</f>
        <v>1</v>
      </c>
    </row>
    <row r="16" spans="1:21" ht="23.25" customHeight="1" x14ac:dyDescent="0.2">
      <c r="A16" s="20">
        <f>IF(ISTEXT(B16)=TRUE,6,"")</f>
        <v>6</v>
      </c>
      <c r="B16" s="21" t="str">
        <f>IF(ISTEXT('[1]Obračun ukupnog plasmana lige'!B11)=TRUE,'[1]Obračun ukupnog plasmana lige'!B11,"")</f>
        <v xml:space="preserve">Ostriž 2 Cirkovljan </v>
      </c>
      <c r="C16" s="22">
        <f>IF(ISNUMBER('[1]Obračun ukupnog plasmana lige'!C11)=TRUE,'[1]Obračun ukupnog plasmana lige'!C11,"")</f>
        <v>5</v>
      </c>
      <c r="D16" s="23">
        <f>IF(ISNUMBER('[1]Obračun ukupnog plasmana lige'!D11)=TRUE,'[1]Obračun ukupnog plasmana lige'!D11,"")</f>
        <v>0</v>
      </c>
      <c r="E16" s="24">
        <f>IF(ISNUMBER('[1]Obračun ukupnog plasmana lige'!E11)=TRUE,'[1]Obračun ukupnog plasmana lige'!E11,"")</f>
        <v>0</v>
      </c>
      <c r="F16" s="22">
        <f>IF(ISNUMBER('[1]Obračun ukupnog plasmana lige'!F11)=TRUE,'[1]Obračun ukupnog plasmana lige'!F11,"")</f>
        <v>6</v>
      </c>
      <c r="G16" s="23">
        <f>IF(ISNUMBER('[1]Obračun ukupnog plasmana lige'!G11)=TRUE,'[1]Obračun ukupnog plasmana lige'!G11,"")</f>
        <v>2.95</v>
      </c>
      <c r="H16" s="24">
        <f>IF(ISNUMBER('[1]Obračun ukupnog plasmana lige'!H11)=TRUE,'[1]Obračun ukupnog plasmana lige'!H11,"")</f>
        <v>2.95</v>
      </c>
      <c r="I16" s="22">
        <f>IF(ISNUMBER('[1]Obračun ukupnog plasmana lige'!I11)=TRUE,'[1]Obračun ukupnog plasmana lige'!I11,"")</f>
        <v>7</v>
      </c>
      <c r="J16" s="23" t="str">
        <f>IF(ISNUMBER('[1]Obračun ukupnog plasmana lige'!J11)=TRUE,'[1]Obračun ukupnog plasmana lige'!J11,"")</f>
        <v/>
      </c>
      <c r="K16" s="24" t="str">
        <f>IF(ISNUMBER('[1]Obračun ukupnog plasmana lige'!K11)=TRUE,'[1]Obračun ukupnog plasmana lige'!K11,"")</f>
        <v/>
      </c>
      <c r="L16" s="22" t="str">
        <f>IF(ISNUMBER('[1]Obračun ukupnog plasmana lige'!L11)=TRUE,'[1]Obračun ukupnog plasmana lige'!L11,"")</f>
        <v/>
      </c>
      <c r="M16" s="23" t="str">
        <f>IF(ISNUMBER('[1]Obračun ukupnog plasmana lige'!M11)=TRUE,'[1]Obračun ukupnog plasmana lige'!M11,"")</f>
        <v/>
      </c>
      <c r="N16" s="24" t="str">
        <f>IF(ISNUMBER('[1]Obračun ukupnog plasmana lige'!N11)=TRUE,'[1]Obračun ukupnog plasmana lige'!N11,"")</f>
        <v/>
      </c>
      <c r="O16" s="22">
        <f>IF(ISNUMBER('[1]Obračun ukupnog plasmana lige'!O11)=TRUE,'[1]Obračun ukupnog plasmana lige'!O11,"")</f>
        <v>18</v>
      </c>
      <c r="P16" s="23">
        <f>IF(ISNUMBER('[1]Obračun ukupnog plasmana lige'!P11)=TRUE,'[1]Obračun ukupnog plasmana lige'!P11,"")</f>
        <v>2.95</v>
      </c>
      <c r="Q16" s="25">
        <f>IF(ISNUMBER('[1]Obračun ukupnog plasmana lige'!Q11)=TRUE,'[1]Obračun ukupnog plasmana lige'!Q11,"")</f>
        <v>2.95</v>
      </c>
      <c r="R16" s="26">
        <f>IF(ISNUMBER('[1]Obračun ukupnog plasmana lige'!R11)=TRUE,'[1]Obračun ukupnog plasmana lige'!R11,"")</f>
        <v>6</v>
      </c>
    </row>
    <row r="17" spans="1:18" ht="23.25" customHeight="1" x14ac:dyDescent="0.2">
      <c r="A17" s="20">
        <f>IF(ISTEXT(B17)=TRUE,7,"")</f>
        <v>7</v>
      </c>
      <c r="B17" s="21" t="str">
        <f>IF(ISTEXT('[1]Obračun ukupnog plasmana lige'!B12)=TRUE,'[1]Obračun ukupnog plasmana lige'!B12,"")</f>
        <v/>
      </c>
      <c r="C17" s="22" t="str">
        <f>IF(ISNUMBER('[1]Obračun ukupnog plasmana lige'!C12)=TRUE,'[1]Obračun ukupnog plasmana lige'!C12,"")</f>
        <v/>
      </c>
      <c r="D17" s="23" t="str">
        <f>IF(ISNUMBER('[1]Obračun ukupnog plasmana lige'!D12)=TRUE,'[1]Obračun ukupnog plasmana lige'!D12,"")</f>
        <v/>
      </c>
      <c r="E17" s="24" t="str">
        <f>IF(ISNUMBER('[1]Obračun ukupnog plasmana lige'!E12)=TRUE,'[1]Obračun ukupnog plasmana lige'!E12,"")</f>
        <v/>
      </c>
      <c r="F17" s="22" t="str">
        <f>IF(ISNUMBER('[1]Obračun ukupnog plasmana lige'!F12)=TRUE,'[1]Obračun ukupnog plasmana lige'!F12,"")</f>
        <v/>
      </c>
      <c r="G17" s="23" t="str">
        <f>IF(ISNUMBER('[1]Obračun ukupnog plasmana lige'!G12)=TRUE,'[1]Obračun ukupnog plasmana lige'!G12,"")</f>
        <v/>
      </c>
      <c r="H17" s="24" t="str">
        <f>IF(ISNUMBER('[1]Obračun ukupnog plasmana lige'!H12)=TRUE,'[1]Obračun ukupnog plasmana lige'!H12,"")</f>
        <v/>
      </c>
      <c r="I17" s="22" t="str">
        <f>IF(ISNUMBER('[1]Obračun ukupnog plasmana lige'!I12)=TRUE,'[1]Obračun ukupnog plasmana lige'!I12,"")</f>
        <v/>
      </c>
      <c r="J17" s="23" t="str">
        <f>IF(ISNUMBER('[1]Obračun ukupnog plasmana lige'!J12)=TRUE,'[1]Obračun ukupnog plasmana lige'!J12,"")</f>
        <v/>
      </c>
      <c r="K17" s="24" t="str">
        <f>IF(ISNUMBER('[1]Obračun ukupnog plasmana lige'!K12)=TRUE,'[1]Obračun ukupnog plasmana lige'!K12,"")</f>
        <v/>
      </c>
      <c r="L17" s="22" t="str">
        <f>IF(ISNUMBER('[1]Obračun ukupnog plasmana lige'!L12)=TRUE,'[1]Obračun ukupnog plasmana lige'!L12,"")</f>
        <v/>
      </c>
      <c r="M17" s="23" t="str">
        <f>IF(ISNUMBER('[1]Obračun ukupnog plasmana lige'!M12)=TRUE,'[1]Obračun ukupnog plasmana lige'!M12,"")</f>
        <v/>
      </c>
      <c r="N17" s="24" t="str">
        <f>IF(ISNUMBER('[1]Obračun ukupnog plasmana lige'!N12)=TRUE,'[1]Obračun ukupnog plasmana lige'!N12,"")</f>
        <v/>
      </c>
      <c r="O17" s="22" t="str">
        <f>IF(ISNUMBER('[1]Obračun ukupnog plasmana lige'!O12)=TRUE,'[1]Obračun ukupnog plasmana lige'!O12,"")</f>
        <v/>
      </c>
      <c r="P17" s="23" t="str">
        <f>IF(ISNUMBER('[1]Obračun ukupnog plasmana lige'!P12)=TRUE,'[1]Obračun ukupnog plasmana lige'!P12,"")</f>
        <v/>
      </c>
      <c r="Q17" s="25" t="str">
        <f>IF(ISNUMBER('[1]Obračun ukupnog plasmana lige'!Q12)=TRUE,'[1]Obračun ukupnog plasmana lige'!Q12,"")</f>
        <v/>
      </c>
      <c r="R17" s="26" t="str">
        <f>IF(ISNUMBER('[1]Obračun ukupnog plasmana lige'!R12)=TRUE,'[1]Obračun ukupnog plasmana lige'!R12,"")</f>
        <v/>
      </c>
    </row>
    <row r="18" spans="1:18" ht="23.25" customHeight="1" x14ac:dyDescent="0.2">
      <c r="A18" s="20">
        <f>IF(ISTEXT(B18)=TRUE,8,"")</f>
        <v>8</v>
      </c>
      <c r="B18" s="21" t="str">
        <f>IF(ISTEXT('[1]Obračun ukupnog plasmana lige'!B13)=TRUE,'[1]Obračun ukupnog plasmana lige'!B13,"")</f>
        <v/>
      </c>
      <c r="C18" s="22" t="str">
        <f>IF(ISNUMBER('[1]Obračun ukupnog plasmana lige'!C13)=TRUE,'[1]Obračun ukupnog plasmana lige'!C13,"")</f>
        <v/>
      </c>
      <c r="D18" s="23" t="str">
        <f>IF(ISNUMBER('[1]Obračun ukupnog plasmana lige'!D13)=TRUE,'[1]Obračun ukupnog plasmana lige'!D13,"")</f>
        <v/>
      </c>
      <c r="E18" s="24" t="str">
        <f>IF(ISNUMBER('[1]Obračun ukupnog plasmana lige'!E13)=TRUE,'[1]Obračun ukupnog plasmana lige'!E13,"")</f>
        <v/>
      </c>
      <c r="F18" s="22" t="str">
        <f>IF(ISNUMBER('[1]Obračun ukupnog plasmana lige'!F13)=TRUE,'[1]Obračun ukupnog plasmana lige'!F13,"")</f>
        <v/>
      </c>
      <c r="G18" s="23" t="str">
        <f>IF(ISNUMBER('[1]Obračun ukupnog plasmana lige'!G13)=TRUE,'[1]Obračun ukupnog plasmana lige'!G13,"")</f>
        <v/>
      </c>
      <c r="H18" s="24" t="str">
        <f>IF(ISNUMBER('[1]Obračun ukupnog plasmana lige'!H13)=TRUE,'[1]Obračun ukupnog plasmana lige'!H13,"")</f>
        <v/>
      </c>
      <c r="I18" s="22" t="str">
        <f>IF(ISNUMBER('[1]Obračun ukupnog plasmana lige'!I13)=TRUE,'[1]Obračun ukupnog plasmana lige'!I13,"")</f>
        <v/>
      </c>
      <c r="J18" s="23" t="str">
        <f>IF(ISNUMBER('[1]Obračun ukupnog plasmana lige'!J13)=TRUE,'[1]Obračun ukupnog plasmana lige'!J13,"")</f>
        <v/>
      </c>
      <c r="K18" s="24" t="str">
        <f>IF(ISNUMBER('[1]Obračun ukupnog plasmana lige'!K13)=TRUE,'[1]Obračun ukupnog plasmana lige'!K13,"")</f>
        <v/>
      </c>
      <c r="L18" s="22" t="str">
        <f>IF(ISNUMBER('[1]Obračun ukupnog plasmana lige'!L13)=TRUE,'[1]Obračun ukupnog plasmana lige'!L13,"")</f>
        <v/>
      </c>
      <c r="M18" s="23" t="str">
        <f>IF(ISNUMBER('[1]Obračun ukupnog plasmana lige'!M13)=TRUE,'[1]Obračun ukupnog plasmana lige'!M13,"")</f>
        <v/>
      </c>
      <c r="N18" s="24" t="str">
        <f>IF(ISNUMBER('[1]Obračun ukupnog plasmana lige'!N13)=TRUE,'[1]Obračun ukupnog plasmana lige'!N13,"")</f>
        <v/>
      </c>
      <c r="O18" s="22" t="str">
        <f>IF(ISNUMBER('[1]Obračun ukupnog plasmana lige'!O13)=TRUE,'[1]Obračun ukupnog plasmana lige'!O13,"")</f>
        <v/>
      </c>
      <c r="P18" s="23" t="str">
        <f>IF(ISNUMBER('[1]Obračun ukupnog plasmana lige'!P13)=TRUE,'[1]Obračun ukupnog plasmana lige'!P13,"")</f>
        <v/>
      </c>
      <c r="Q18" s="25" t="str">
        <f>IF(ISNUMBER('[1]Obračun ukupnog plasmana lige'!Q13)=TRUE,'[1]Obračun ukupnog plasmana lige'!Q13,"")</f>
        <v/>
      </c>
      <c r="R18" s="26" t="str">
        <f>IF(ISNUMBER('[1]Obračun ukupnog plasmana lige'!R13)=TRUE,'[1]Obračun ukupnog plasmana lige'!R13,"")</f>
        <v/>
      </c>
    </row>
    <row r="19" spans="1:18" ht="23.25" customHeight="1" x14ac:dyDescent="0.2">
      <c r="A19" s="20">
        <f>IF(ISTEXT(B19)=TRUE,9,"")</f>
        <v>9</v>
      </c>
      <c r="B19" s="21" t="str">
        <f>IF(ISTEXT('[1]Obračun ukupnog plasmana lige'!B14)=TRUE,'[1]Obračun ukupnog plasmana lige'!B14,"")</f>
        <v/>
      </c>
      <c r="C19" s="22" t="str">
        <f>IF(ISNUMBER('[1]Obračun ukupnog plasmana lige'!C14)=TRUE,'[1]Obračun ukupnog plasmana lige'!C14,"")</f>
        <v/>
      </c>
      <c r="D19" s="23" t="str">
        <f>IF(ISNUMBER('[1]Obračun ukupnog plasmana lige'!D14)=TRUE,'[1]Obračun ukupnog plasmana lige'!D14,"")</f>
        <v/>
      </c>
      <c r="E19" s="24" t="str">
        <f>IF(ISNUMBER('[1]Obračun ukupnog plasmana lige'!E14)=TRUE,'[1]Obračun ukupnog plasmana lige'!E14,"")</f>
        <v/>
      </c>
      <c r="F19" s="22" t="str">
        <f>IF(ISNUMBER('[1]Obračun ukupnog plasmana lige'!F14)=TRUE,'[1]Obračun ukupnog plasmana lige'!F14,"")</f>
        <v/>
      </c>
      <c r="G19" s="23" t="str">
        <f>IF(ISNUMBER('[1]Obračun ukupnog plasmana lige'!G14)=TRUE,'[1]Obračun ukupnog plasmana lige'!G14,"")</f>
        <v/>
      </c>
      <c r="H19" s="24" t="str">
        <f>IF(ISNUMBER('[1]Obračun ukupnog plasmana lige'!H14)=TRUE,'[1]Obračun ukupnog plasmana lige'!H14,"")</f>
        <v/>
      </c>
      <c r="I19" s="22" t="str">
        <f>IF(ISNUMBER('[1]Obračun ukupnog plasmana lige'!I14)=TRUE,'[1]Obračun ukupnog plasmana lige'!I14,"")</f>
        <v/>
      </c>
      <c r="J19" s="23" t="str">
        <f>IF(ISNUMBER('[1]Obračun ukupnog plasmana lige'!J14)=TRUE,'[1]Obračun ukupnog plasmana lige'!J14,"")</f>
        <v/>
      </c>
      <c r="K19" s="24" t="str">
        <f>IF(ISNUMBER('[1]Obračun ukupnog plasmana lige'!K14)=TRUE,'[1]Obračun ukupnog plasmana lige'!K14,"")</f>
        <v/>
      </c>
      <c r="L19" s="22" t="str">
        <f>IF(ISNUMBER('[1]Obračun ukupnog plasmana lige'!L14)=TRUE,'[1]Obračun ukupnog plasmana lige'!L14,"")</f>
        <v/>
      </c>
      <c r="M19" s="23" t="str">
        <f>IF(ISNUMBER('[1]Obračun ukupnog plasmana lige'!M14)=TRUE,'[1]Obračun ukupnog plasmana lige'!M14,"")</f>
        <v/>
      </c>
      <c r="N19" s="24" t="str">
        <f>IF(ISNUMBER('[1]Obračun ukupnog plasmana lige'!N14)=TRUE,'[1]Obračun ukupnog plasmana lige'!N14,"")</f>
        <v/>
      </c>
      <c r="O19" s="22" t="str">
        <f>IF(ISNUMBER('[1]Obračun ukupnog plasmana lige'!O14)=TRUE,'[1]Obračun ukupnog plasmana lige'!O14,"")</f>
        <v/>
      </c>
      <c r="P19" s="23" t="str">
        <f>IF(ISNUMBER('[1]Obračun ukupnog plasmana lige'!P14)=TRUE,'[1]Obračun ukupnog plasmana lige'!P14,"")</f>
        <v/>
      </c>
      <c r="Q19" s="25" t="str">
        <f>IF(ISNUMBER('[1]Obračun ukupnog plasmana lige'!Q14)=TRUE,'[1]Obračun ukupnog plasmana lige'!Q14,"")</f>
        <v/>
      </c>
      <c r="R19" s="26" t="str">
        <f>IF(ISNUMBER('[1]Obračun ukupnog plasmana lige'!R14)=TRUE,'[1]Obračun ukupnog plasmana lige'!R14,"")</f>
        <v/>
      </c>
    </row>
    <row r="20" spans="1:18" ht="23.25" customHeight="1" x14ac:dyDescent="0.2">
      <c r="A20" s="20">
        <f>IF(ISTEXT(B20)=TRUE,10,"")</f>
        <v>10</v>
      </c>
      <c r="B20" s="21" t="str">
        <f>IF(ISTEXT('[1]Obračun ukupnog plasmana lige'!B15)=TRUE,'[1]Obračun ukupnog plasmana lige'!B15,"")</f>
        <v/>
      </c>
      <c r="C20" s="22" t="str">
        <f>IF(ISNUMBER('[1]Obračun ukupnog plasmana lige'!C15)=TRUE,'[1]Obračun ukupnog plasmana lige'!C15,"")</f>
        <v/>
      </c>
      <c r="D20" s="23" t="str">
        <f>IF(ISNUMBER('[1]Obračun ukupnog plasmana lige'!D15)=TRUE,'[1]Obračun ukupnog plasmana lige'!D15,"")</f>
        <v/>
      </c>
      <c r="E20" s="24" t="str">
        <f>IF(ISNUMBER('[1]Obračun ukupnog plasmana lige'!E15)=TRUE,'[1]Obračun ukupnog plasmana lige'!E15,"")</f>
        <v/>
      </c>
      <c r="F20" s="22" t="str">
        <f>IF(ISNUMBER('[1]Obračun ukupnog plasmana lige'!F15)=TRUE,'[1]Obračun ukupnog plasmana lige'!F15,"")</f>
        <v/>
      </c>
      <c r="G20" s="23" t="str">
        <f>IF(ISNUMBER('[1]Obračun ukupnog plasmana lige'!G15)=TRUE,'[1]Obračun ukupnog plasmana lige'!G15,"")</f>
        <v/>
      </c>
      <c r="H20" s="24" t="str">
        <f>IF(ISNUMBER('[1]Obračun ukupnog plasmana lige'!H15)=TRUE,'[1]Obračun ukupnog plasmana lige'!H15,"")</f>
        <v/>
      </c>
      <c r="I20" s="22" t="str">
        <f>IF(ISNUMBER('[1]Obračun ukupnog plasmana lige'!I15)=TRUE,'[1]Obračun ukupnog plasmana lige'!I15,"")</f>
        <v/>
      </c>
      <c r="J20" s="23" t="str">
        <f>IF(ISNUMBER('[1]Obračun ukupnog plasmana lige'!J15)=TRUE,'[1]Obračun ukupnog plasmana lige'!J15,"")</f>
        <v/>
      </c>
      <c r="K20" s="24" t="str">
        <f>IF(ISNUMBER('[1]Obračun ukupnog plasmana lige'!K15)=TRUE,'[1]Obračun ukupnog plasmana lige'!K15,"")</f>
        <v/>
      </c>
      <c r="L20" s="22" t="str">
        <f>IF(ISNUMBER('[1]Obračun ukupnog plasmana lige'!L15)=TRUE,'[1]Obračun ukupnog plasmana lige'!L15,"")</f>
        <v/>
      </c>
      <c r="M20" s="23" t="str">
        <f>IF(ISNUMBER('[1]Obračun ukupnog plasmana lige'!M15)=TRUE,'[1]Obračun ukupnog plasmana lige'!M15,"")</f>
        <v/>
      </c>
      <c r="N20" s="24" t="str">
        <f>IF(ISNUMBER('[1]Obračun ukupnog plasmana lige'!N15)=TRUE,'[1]Obračun ukupnog plasmana lige'!N15,"")</f>
        <v/>
      </c>
      <c r="O20" s="22" t="str">
        <f>IF(ISNUMBER('[1]Obračun ukupnog plasmana lige'!O15)=TRUE,'[1]Obračun ukupnog plasmana lige'!O15,"")</f>
        <v/>
      </c>
      <c r="P20" s="23" t="str">
        <f>IF(ISNUMBER('[1]Obračun ukupnog plasmana lige'!P15)=TRUE,'[1]Obračun ukupnog plasmana lige'!P15,"")</f>
        <v/>
      </c>
      <c r="Q20" s="25" t="str">
        <f>IF(ISNUMBER('[1]Obračun ukupnog plasmana lige'!Q15)=TRUE,'[1]Obračun ukupnog plasmana lige'!Q15,"")</f>
        <v/>
      </c>
      <c r="R20" s="26" t="str">
        <f>IF(ISNUMBER('[1]Obračun ukupnog plasmana lige'!R15)=TRUE,'[1]Obračun ukupnog plasmana lige'!R15,"")</f>
        <v/>
      </c>
    </row>
    <row r="21" spans="1:18" ht="23.25" customHeight="1" x14ac:dyDescent="0.2">
      <c r="A21" s="20">
        <f>IF(ISTEXT(B21)=TRUE,11,"")</f>
        <v>11</v>
      </c>
      <c r="B21" s="21" t="str">
        <f>IF(ISTEXT('[1]Obračun ukupnog plasmana lige'!B16)=TRUE,'[1]Obračun ukupnog plasmana lige'!B16,"")</f>
        <v/>
      </c>
      <c r="C21" s="22" t="str">
        <f>IF(ISNUMBER('[1]Obračun ukupnog plasmana lige'!C16)=TRUE,'[1]Obračun ukupnog plasmana lige'!C16,"")</f>
        <v/>
      </c>
      <c r="D21" s="23" t="str">
        <f>IF(ISNUMBER('[1]Obračun ukupnog plasmana lige'!D16)=TRUE,'[1]Obračun ukupnog plasmana lige'!D16,"")</f>
        <v/>
      </c>
      <c r="E21" s="24" t="str">
        <f>IF(ISNUMBER('[1]Obračun ukupnog plasmana lige'!E16)=TRUE,'[1]Obračun ukupnog plasmana lige'!E16,"")</f>
        <v/>
      </c>
      <c r="F21" s="22" t="str">
        <f>IF(ISNUMBER('[1]Obračun ukupnog plasmana lige'!F16)=TRUE,'[1]Obračun ukupnog plasmana lige'!F16,"")</f>
        <v/>
      </c>
      <c r="G21" s="23" t="str">
        <f>IF(ISNUMBER('[1]Obračun ukupnog plasmana lige'!G16)=TRUE,'[1]Obračun ukupnog plasmana lige'!G16,"")</f>
        <v/>
      </c>
      <c r="H21" s="24" t="str">
        <f>IF(ISNUMBER('[1]Obračun ukupnog plasmana lige'!H16)=TRUE,'[1]Obračun ukupnog plasmana lige'!H16,"")</f>
        <v/>
      </c>
      <c r="I21" s="22" t="str">
        <f>IF(ISNUMBER('[1]Obračun ukupnog plasmana lige'!I16)=TRUE,'[1]Obračun ukupnog plasmana lige'!I16,"")</f>
        <v/>
      </c>
      <c r="J21" s="23" t="str">
        <f>IF(ISNUMBER('[1]Obračun ukupnog plasmana lige'!J16)=TRUE,'[1]Obračun ukupnog plasmana lige'!J16,"")</f>
        <v/>
      </c>
      <c r="K21" s="24" t="str">
        <f>IF(ISNUMBER('[1]Obračun ukupnog plasmana lige'!K16)=TRUE,'[1]Obračun ukupnog plasmana lige'!K16,"")</f>
        <v/>
      </c>
      <c r="L21" s="22" t="str">
        <f>IF(ISNUMBER('[1]Obračun ukupnog plasmana lige'!L16)=TRUE,'[1]Obračun ukupnog plasmana lige'!L16,"")</f>
        <v/>
      </c>
      <c r="M21" s="23" t="str">
        <f>IF(ISNUMBER('[1]Obračun ukupnog plasmana lige'!M16)=TRUE,'[1]Obračun ukupnog plasmana lige'!M16,"")</f>
        <v/>
      </c>
      <c r="N21" s="24" t="str">
        <f>IF(ISNUMBER('[1]Obračun ukupnog plasmana lige'!N16)=TRUE,'[1]Obračun ukupnog plasmana lige'!N16,"")</f>
        <v/>
      </c>
      <c r="O21" s="22" t="str">
        <f>IF(ISNUMBER('[1]Obračun ukupnog plasmana lige'!O16)=TRUE,'[1]Obračun ukupnog plasmana lige'!O16,"")</f>
        <v/>
      </c>
      <c r="P21" s="23" t="str">
        <f>IF(ISNUMBER('[1]Obračun ukupnog plasmana lige'!P16)=TRUE,'[1]Obračun ukupnog plasmana lige'!P16,"")</f>
        <v/>
      </c>
      <c r="Q21" s="25" t="str">
        <f>IF(ISNUMBER('[1]Obračun ukupnog plasmana lige'!Q16)=TRUE,'[1]Obračun ukupnog plasmana lige'!Q16,"")</f>
        <v/>
      </c>
      <c r="R21" s="26" t="str">
        <f>IF(ISNUMBER('[1]Obračun ukupnog plasmana lige'!R16)=TRUE,'[1]Obračun ukupnog plasmana lige'!R16,"")</f>
        <v/>
      </c>
    </row>
    <row r="22" spans="1:18" ht="23.25" customHeight="1" x14ac:dyDescent="0.2">
      <c r="A22" s="20">
        <f>IF(ISTEXT(B22)=TRUE,12,"")</f>
        <v>12</v>
      </c>
      <c r="B22" s="21" t="str">
        <f>IF(ISTEXT('[1]Obračun ukupnog plasmana lige'!B17)=TRUE,'[1]Obračun ukupnog plasmana lige'!B17,"")</f>
        <v/>
      </c>
      <c r="C22" s="22" t="str">
        <f>IF(ISNUMBER('[1]Obračun ukupnog plasmana lige'!C17)=TRUE,'[1]Obračun ukupnog plasmana lige'!C17,"")</f>
        <v/>
      </c>
      <c r="D22" s="23" t="str">
        <f>IF(ISNUMBER('[1]Obračun ukupnog plasmana lige'!D17)=TRUE,'[1]Obračun ukupnog plasmana lige'!D17,"")</f>
        <v/>
      </c>
      <c r="E22" s="24" t="str">
        <f>IF(ISNUMBER('[1]Obračun ukupnog plasmana lige'!E17)=TRUE,'[1]Obračun ukupnog plasmana lige'!E17,"")</f>
        <v/>
      </c>
      <c r="F22" s="22" t="str">
        <f>IF(ISNUMBER('[1]Obračun ukupnog plasmana lige'!F17)=TRUE,'[1]Obračun ukupnog plasmana lige'!F17,"")</f>
        <v/>
      </c>
      <c r="G22" s="23" t="str">
        <f>IF(ISNUMBER('[1]Obračun ukupnog plasmana lige'!G17)=TRUE,'[1]Obračun ukupnog plasmana lige'!G17,"")</f>
        <v/>
      </c>
      <c r="H22" s="24" t="str">
        <f>IF(ISNUMBER('[1]Obračun ukupnog plasmana lige'!H17)=TRUE,'[1]Obračun ukupnog plasmana lige'!H17,"")</f>
        <v/>
      </c>
      <c r="I22" s="22" t="str">
        <f>IF(ISNUMBER('[1]Obračun ukupnog plasmana lige'!I17)=TRUE,'[1]Obračun ukupnog plasmana lige'!I17,"")</f>
        <v/>
      </c>
      <c r="J22" s="23" t="str">
        <f>IF(ISNUMBER('[1]Obračun ukupnog plasmana lige'!J17)=TRUE,'[1]Obračun ukupnog plasmana lige'!J17,"")</f>
        <v/>
      </c>
      <c r="K22" s="24" t="str">
        <f>IF(ISNUMBER('[1]Obračun ukupnog plasmana lige'!K17)=TRUE,'[1]Obračun ukupnog plasmana lige'!K17,"")</f>
        <v/>
      </c>
      <c r="L22" s="22" t="str">
        <f>IF(ISNUMBER('[1]Obračun ukupnog plasmana lige'!L17)=TRUE,'[1]Obračun ukupnog plasmana lige'!L17,"")</f>
        <v/>
      </c>
      <c r="M22" s="23" t="str">
        <f>IF(ISNUMBER('[1]Obračun ukupnog plasmana lige'!M17)=TRUE,'[1]Obračun ukupnog plasmana lige'!M17,"")</f>
        <v/>
      </c>
      <c r="N22" s="24" t="str">
        <f>IF(ISNUMBER('[1]Obračun ukupnog plasmana lige'!N17)=TRUE,'[1]Obračun ukupnog plasmana lige'!N17,"")</f>
        <v/>
      </c>
      <c r="O22" s="22" t="str">
        <f>IF(ISNUMBER('[1]Obračun ukupnog plasmana lige'!O17)=TRUE,'[1]Obračun ukupnog plasmana lige'!O17,"")</f>
        <v/>
      </c>
      <c r="P22" s="23" t="str">
        <f>IF(ISNUMBER('[1]Obračun ukupnog plasmana lige'!P17)=TRUE,'[1]Obračun ukupnog plasmana lige'!P17,"")</f>
        <v/>
      </c>
      <c r="Q22" s="25" t="str">
        <f>IF(ISNUMBER('[1]Obračun ukupnog plasmana lige'!Q17)=TRUE,'[1]Obračun ukupnog plasmana lige'!Q17,"")</f>
        <v/>
      </c>
      <c r="R22" s="26" t="str">
        <f>IF(ISNUMBER('[1]Obračun ukupnog plasmana lige'!R17)=TRUE,'[1]Obračun ukupnog plasmana lige'!R17,"")</f>
        <v/>
      </c>
    </row>
    <row r="23" spans="1:18" ht="23.25" customHeight="1" x14ac:dyDescent="0.2">
      <c r="A23" s="20">
        <f>IF(ISTEXT(B23)=TRUE,13,"")</f>
        <v>13</v>
      </c>
      <c r="B23" s="21" t="str">
        <f>IF(ISTEXT('[1]Obračun ukupnog plasmana lige'!B18)=TRUE,'[1]Obračun ukupnog plasmana lige'!B18,"")</f>
        <v/>
      </c>
      <c r="C23" s="22" t="str">
        <f>IF(ISNUMBER('[1]Obračun ukupnog plasmana lige'!C18)=TRUE,'[1]Obračun ukupnog plasmana lige'!C18,"")</f>
        <v/>
      </c>
      <c r="D23" s="23" t="str">
        <f>IF(ISNUMBER('[1]Obračun ukupnog plasmana lige'!D18)=TRUE,'[1]Obračun ukupnog plasmana lige'!D18,"")</f>
        <v/>
      </c>
      <c r="E23" s="24" t="str">
        <f>IF(ISNUMBER('[1]Obračun ukupnog plasmana lige'!E18)=TRUE,'[1]Obračun ukupnog plasmana lige'!E18,"")</f>
        <v/>
      </c>
      <c r="F23" s="22" t="str">
        <f>IF(ISNUMBER('[1]Obračun ukupnog plasmana lige'!F18)=TRUE,'[1]Obračun ukupnog plasmana lige'!F18,"")</f>
        <v/>
      </c>
      <c r="G23" s="23" t="str">
        <f>IF(ISNUMBER('[1]Obračun ukupnog plasmana lige'!G18)=TRUE,'[1]Obračun ukupnog plasmana lige'!G18,"")</f>
        <v/>
      </c>
      <c r="H23" s="24" t="str">
        <f>IF(ISNUMBER('[1]Obračun ukupnog plasmana lige'!H18)=TRUE,'[1]Obračun ukupnog plasmana lige'!H18,"")</f>
        <v/>
      </c>
      <c r="I23" s="22" t="str">
        <f>IF(ISNUMBER('[1]Obračun ukupnog plasmana lige'!I18)=TRUE,'[1]Obračun ukupnog plasmana lige'!I18,"")</f>
        <v/>
      </c>
      <c r="J23" s="23" t="str">
        <f>IF(ISNUMBER('[1]Obračun ukupnog plasmana lige'!J18)=TRUE,'[1]Obračun ukupnog plasmana lige'!J18,"")</f>
        <v/>
      </c>
      <c r="K23" s="24" t="str">
        <f>IF(ISNUMBER('[1]Obračun ukupnog plasmana lige'!K18)=TRUE,'[1]Obračun ukupnog plasmana lige'!K18,"")</f>
        <v/>
      </c>
      <c r="L23" s="22" t="str">
        <f>IF(ISNUMBER('[1]Obračun ukupnog plasmana lige'!L18)=TRUE,'[1]Obračun ukupnog plasmana lige'!L18,"")</f>
        <v/>
      </c>
      <c r="M23" s="23" t="str">
        <f>IF(ISNUMBER('[1]Obračun ukupnog plasmana lige'!M18)=TRUE,'[1]Obračun ukupnog plasmana lige'!M18,"")</f>
        <v/>
      </c>
      <c r="N23" s="24" t="str">
        <f>IF(ISNUMBER('[1]Obračun ukupnog plasmana lige'!N18)=TRUE,'[1]Obračun ukupnog plasmana lige'!N18,"")</f>
        <v/>
      </c>
      <c r="O23" s="22" t="str">
        <f>IF(ISNUMBER('[1]Obračun ukupnog plasmana lige'!O18)=TRUE,'[1]Obračun ukupnog plasmana lige'!O18,"")</f>
        <v/>
      </c>
      <c r="P23" s="23" t="str">
        <f>IF(ISNUMBER('[1]Obračun ukupnog plasmana lige'!P18)=TRUE,'[1]Obračun ukupnog plasmana lige'!P18,"")</f>
        <v/>
      </c>
      <c r="Q23" s="25" t="str">
        <f>IF(ISNUMBER('[1]Obračun ukupnog plasmana lige'!Q18)=TRUE,'[1]Obračun ukupnog plasmana lige'!Q18,"")</f>
        <v/>
      </c>
      <c r="R23" s="26" t="str">
        <f>IF(ISNUMBER('[1]Obračun ukupnog plasmana lige'!R18)=TRUE,'[1]Obračun ukupnog plasmana lige'!R18,"")</f>
        <v/>
      </c>
    </row>
    <row r="24" spans="1:18" ht="23.25" customHeight="1" x14ac:dyDescent="0.2">
      <c r="A24" s="20">
        <f>IF(ISTEXT(B24)=TRUE,14,"")</f>
        <v>14</v>
      </c>
      <c r="B24" s="21" t="str">
        <f>IF(ISTEXT('[1]Obračun ukupnog plasmana lige'!B19)=TRUE,'[1]Obračun ukupnog plasmana lige'!B19,"")</f>
        <v/>
      </c>
      <c r="C24" s="22" t="str">
        <f>IF(ISNUMBER('[1]Obračun ukupnog plasmana lige'!C19)=TRUE,'[1]Obračun ukupnog plasmana lige'!C19,"")</f>
        <v/>
      </c>
      <c r="D24" s="23" t="str">
        <f>IF(ISNUMBER('[1]Obračun ukupnog plasmana lige'!D19)=TRUE,'[1]Obračun ukupnog plasmana lige'!D19,"")</f>
        <v/>
      </c>
      <c r="E24" s="24" t="str">
        <f>IF(ISNUMBER('[1]Obračun ukupnog plasmana lige'!E19)=TRUE,'[1]Obračun ukupnog plasmana lige'!E19,"")</f>
        <v/>
      </c>
      <c r="F24" s="22" t="str">
        <f>IF(ISNUMBER('[1]Obračun ukupnog plasmana lige'!F19)=TRUE,'[1]Obračun ukupnog plasmana lige'!F19,"")</f>
        <v/>
      </c>
      <c r="G24" s="23" t="str">
        <f>IF(ISNUMBER('[1]Obračun ukupnog plasmana lige'!G19)=TRUE,'[1]Obračun ukupnog plasmana lige'!G19,"")</f>
        <v/>
      </c>
      <c r="H24" s="24" t="str">
        <f>IF(ISNUMBER('[1]Obračun ukupnog plasmana lige'!H19)=TRUE,'[1]Obračun ukupnog plasmana lige'!H19,"")</f>
        <v/>
      </c>
      <c r="I24" s="22" t="str">
        <f>IF(ISNUMBER('[1]Obračun ukupnog plasmana lige'!I19)=TRUE,'[1]Obračun ukupnog plasmana lige'!I19,"")</f>
        <v/>
      </c>
      <c r="J24" s="23" t="str">
        <f>IF(ISNUMBER('[1]Obračun ukupnog plasmana lige'!J19)=TRUE,'[1]Obračun ukupnog plasmana lige'!J19,"")</f>
        <v/>
      </c>
      <c r="K24" s="24" t="str">
        <f>IF(ISNUMBER('[1]Obračun ukupnog plasmana lige'!K19)=TRUE,'[1]Obračun ukupnog plasmana lige'!K19,"")</f>
        <v/>
      </c>
      <c r="L24" s="22" t="str">
        <f>IF(ISNUMBER('[1]Obračun ukupnog plasmana lige'!L19)=TRUE,'[1]Obračun ukupnog plasmana lige'!L19,"")</f>
        <v/>
      </c>
      <c r="M24" s="23" t="str">
        <f>IF(ISNUMBER('[1]Obračun ukupnog plasmana lige'!M19)=TRUE,'[1]Obračun ukupnog plasmana lige'!M19,"")</f>
        <v/>
      </c>
      <c r="N24" s="24" t="str">
        <f>IF(ISNUMBER('[1]Obračun ukupnog plasmana lige'!N19)=TRUE,'[1]Obračun ukupnog plasmana lige'!N19,"")</f>
        <v/>
      </c>
      <c r="O24" s="22" t="str">
        <f>IF(ISNUMBER('[1]Obračun ukupnog plasmana lige'!O19)=TRUE,'[1]Obračun ukupnog plasmana lige'!O19,"")</f>
        <v/>
      </c>
      <c r="P24" s="23" t="str">
        <f>IF(ISNUMBER('[1]Obračun ukupnog plasmana lige'!P19)=TRUE,'[1]Obračun ukupnog plasmana lige'!P19,"")</f>
        <v/>
      </c>
      <c r="Q24" s="25" t="str">
        <f>IF(ISNUMBER('[1]Obračun ukupnog plasmana lige'!Q19)=TRUE,'[1]Obračun ukupnog plasmana lige'!Q19,"")</f>
        <v/>
      </c>
      <c r="R24" s="26" t="str">
        <f>IF(ISNUMBER('[1]Obračun ukupnog plasmana lige'!R19)=TRUE,'[1]Obračun ukupnog plasmana lige'!R19,"")</f>
        <v/>
      </c>
    </row>
    <row r="25" spans="1:18" ht="23.25" customHeight="1" x14ac:dyDescent="0.2">
      <c r="A25" s="20">
        <f>IF(ISTEXT(B25)=TRUE,15,"")</f>
        <v>15</v>
      </c>
      <c r="B25" s="21" t="str">
        <f>IF(ISTEXT('[1]Obračun ukupnog plasmana lige'!B20)=TRUE,'[1]Obračun ukupnog plasmana lige'!B20,"")</f>
        <v/>
      </c>
      <c r="C25" s="22" t="str">
        <f>IF(ISNUMBER('[1]Obračun ukupnog plasmana lige'!C20)=TRUE,'[1]Obračun ukupnog plasmana lige'!C20,"")</f>
        <v/>
      </c>
      <c r="D25" s="23" t="str">
        <f>IF(ISNUMBER('[1]Obračun ukupnog plasmana lige'!D20)=TRUE,'[1]Obračun ukupnog plasmana lige'!D20,"")</f>
        <v/>
      </c>
      <c r="E25" s="24" t="str">
        <f>IF(ISNUMBER('[1]Obračun ukupnog plasmana lige'!E20)=TRUE,'[1]Obračun ukupnog plasmana lige'!E20,"")</f>
        <v/>
      </c>
      <c r="F25" s="22" t="str">
        <f>IF(ISNUMBER('[1]Obračun ukupnog plasmana lige'!F20)=TRUE,'[1]Obračun ukupnog plasmana lige'!F20,"")</f>
        <v/>
      </c>
      <c r="G25" s="23" t="str">
        <f>IF(ISNUMBER('[1]Obračun ukupnog plasmana lige'!G20)=TRUE,'[1]Obračun ukupnog plasmana lige'!G20,"")</f>
        <v/>
      </c>
      <c r="H25" s="24" t="str">
        <f>IF(ISNUMBER('[1]Obračun ukupnog plasmana lige'!H20)=TRUE,'[1]Obračun ukupnog plasmana lige'!H20,"")</f>
        <v/>
      </c>
      <c r="I25" s="22" t="str">
        <f>IF(ISNUMBER('[1]Obračun ukupnog plasmana lige'!I20)=TRUE,'[1]Obračun ukupnog plasmana lige'!I20,"")</f>
        <v/>
      </c>
      <c r="J25" s="23" t="str">
        <f>IF(ISNUMBER('[1]Obračun ukupnog plasmana lige'!J20)=TRUE,'[1]Obračun ukupnog plasmana lige'!J20,"")</f>
        <v/>
      </c>
      <c r="K25" s="24" t="str">
        <f>IF(ISNUMBER('[1]Obračun ukupnog plasmana lige'!K20)=TRUE,'[1]Obračun ukupnog plasmana lige'!K20,"")</f>
        <v/>
      </c>
      <c r="L25" s="22" t="str">
        <f>IF(ISNUMBER('[1]Obračun ukupnog plasmana lige'!L20)=TRUE,'[1]Obračun ukupnog plasmana lige'!L20,"")</f>
        <v/>
      </c>
      <c r="M25" s="23" t="str">
        <f>IF(ISNUMBER('[1]Obračun ukupnog plasmana lige'!M20)=TRUE,'[1]Obračun ukupnog plasmana lige'!M20,"")</f>
        <v/>
      </c>
      <c r="N25" s="24" t="str">
        <f>IF(ISNUMBER('[1]Obračun ukupnog plasmana lige'!N20)=TRUE,'[1]Obračun ukupnog plasmana lige'!N20,"")</f>
        <v/>
      </c>
      <c r="O25" s="22" t="str">
        <f>IF(ISNUMBER('[1]Obračun ukupnog plasmana lige'!O20)=TRUE,'[1]Obračun ukupnog plasmana lige'!O20,"")</f>
        <v/>
      </c>
      <c r="P25" s="23" t="str">
        <f>IF(ISNUMBER('[1]Obračun ukupnog plasmana lige'!P20)=TRUE,'[1]Obračun ukupnog plasmana lige'!P20,"")</f>
        <v/>
      </c>
      <c r="Q25" s="25" t="str">
        <f>IF(ISNUMBER('[1]Obračun ukupnog plasmana lige'!Q20)=TRUE,'[1]Obračun ukupnog plasmana lige'!Q20,"")</f>
        <v/>
      </c>
      <c r="R25" s="26" t="str">
        <f>IF(ISNUMBER('[1]Obračun ukupnog plasmana lige'!R20)=TRUE,'[1]Obračun ukupnog plasmana lige'!R20,"")</f>
        <v/>
      </c>
    </row>
    <row r="26" spans="1:18" ht="23.25" customHeight="1" x14ac:dyDescent="0.2">
      <c r="A26" s="20">
        <f>IF(ISTEXT(B26)=TRUE,16,"")</f>
        <v>16</v>
      </c>
      <c r="B26" s="21" t="str">
        <f>IF(ISTEXT('[1]Obračun ukupnog plasmana lige'!B21)=TRUE,'[1]Obračun ukupnog plasmana lige'!B21,"")</f>
        <v/>
      </c>
      <c r="C26" s="22" t="str">
        <f>IF(ISNUMBER('[1]Obračun ukupnog plasmana lige'!C21)=TRUE,'[1]Obračun ukupnog plasmana lige'!C21,"")</f>
        <v/>
      </c>
      <c r="D26" s="23" t="str">
        <f>IF(ISNUMBER('[1]Obračun ukupnog plasmana lige'!D21)=TRUE,'[1]Obračun ukupnog plasmana lige'!D21,"")</f>
        <v/>
      </c>
      <c r="E26" s="24" t="str">
        <f>IF(ISNUMBER('[1]Obračun ukupnog plasmana lige'!E21)=TRUE,'[1]Obračun ukupnog plasmana lige'!E21,"")</f>
        <v/>
      </c>
      <c r="F26" s="22" t="str">
        <f>IF(ISNUMBER('[1]Obračun ukupnog plasmana lige'!F21)=TRUE,'[1]Obračun ukupnog plasmana lige'!F21,"")</f>
        <v/>
      </c>
      <c r="G26" s="23" t="str">
        <f>IF(ISNUMBER('[1]Obračun ukupnog plasmana lige'!G21)=TRUE,'[1]Obračun ukupnog plasmana lige'!G21,"")</f>
        <v/>
      </c>
      <c r="H26" s="24" t="str">
        <f>IF(ISNUMBER('[1]Obračun ukupnog plasmana lige'!H21)=TRUE,'[1]Obračun ukupnog plasmana lige'!H21,"")</f>
        <v/>
      </c>
      <c r="I26" s="22" t="str">
        <f>IF(ISNUMBER('[1]Obračun ukupnog plasmana lige'!I21)=TRUE,'[1]Obračun ukupnog plasmana lige'!I21,"")</f>
        <v/>
      </c>
      <c r="J26" s="23" t="str">
        <f>IF(ISNUMBER('[1]Obračun ukupnog plasmana lige'!J21)=TRUE,'[1]Obračun ukupnog plasmana lige'!J21,"")</f>
        <v/>
      </c>
      <c r="K26" s="24" t="str">
        <f>IF(ISNUMBER('[1]Obračun ukupnog plasmana lige'!K21)=TRUE,'[1]Obračun ukupnog plasmana lige'!K21,"")</f>
        <v/>
      </c>
      <c r="L26" s="22" t="str">
        <f>IF(ISNUMBER('[1]Obračun ukupnog plasmana lige'!L21)=TRUE,'[1]Obračun ukupnog plasmana lige'!L21,"")</f>
        <v/>
      </c>
      <c r="M26" s="23" t="str">
        <f>IF(ISNUMBER('[1]Obračun ukupnog plasmana lige'!M21)=TRUE,'[1]Obračun ukupnog plasmana lige'!M21,"")</f>
        <v/>
      </c>
      <c r="N26" s="24" t="str">
        <f>IF(ISNUMBER('[1]Obračun ukupnog plasmana lige'!N21)=TRUE,'[1]Obračun ukupnog plasmana lige'!N21,"")</f>
        <v/>
      </c>
      <c r="O26" s="22" t="str">
        <f>IF(ISNUMBER('[1]Obračun ukupnog plasmana lige'!O21)=TRUE,'[1]Obračun ukupnog plasmana lige'!O21,"")</f>
        <v/>
      </c>
      <c r="P26" s="23" t="str">
        <f>IF(ISNUMBER('[1]Obračun ukupnog plasmana lige'!P21)=TRUE,'[1]Obračun ukupnog plasmana lige'!P21,"")</f>
        <v/>
      </c>
      <c r="Q26" s="25" t="str">
        <f>IF(ISNUMBER('[1]Obračun ukupnog plasmana lige'!Q21)=TRUE,'[1]Obračun ukupnog plasmana lige'!Q21,"")</f>
        <v/>
      </c>
      <c r="R26" s="26" t="str">
        <f>IF(ISNUMBER('[1]Obračun ukupnog plasmana lige'!R21)=TRUE,'[1]Obračun ukupnog plasmana lige'!R21,"")</f>
        <v/>
      </c>
    </row>
    <row r="27" spans="1:18" ht="23.25" customHeight="1" x14ac:dyDescent="0.2">
      <c r="A27" s="20">
        <f>IF(ISTEXT(B27)=TRUE,17,"")</f>
        <v>17</v>
      </c>
      <c r="B27" s="21" t="str">
        <f>IF(ISTEXT('[1]Obračun ukupnog plasmana lige'!B22)=TRUE,'[1]Obračun ukupnog plasmana lige'!B22,"")</f>
        <v/>
      </c>
      <c r="C27" s="22" t="str">
        <f>IF(ISNUMBER('[1]Obračun ukupnog plasmana lige'!C22)=TRUE,'[1]Obračun ukupnog plasmana lige'!C22,"")</f>
        <v/>
      </c>
      <c r="D27" s="23" t="str">
        <f>IF(ISNUMBER('[1]Obračun ukupnog plasmana lige'!D22)=TRUE,'[1]Obračun ukupnog plasmana lige'!D22,"")</f>
        <v/>
      </c>
      <c r="E27" s="24" t="str">
        <f>IF(ISNUMBER('[1]Obračun ukupnog plasmana lige'!E22)=TRUE,'[1]Obračun ukupnog plasmana lige'!E22,"")</f>
        <v/>
      </c>
      <c r="F27" s="22" t="str">
        <f>IF(ISNUMBER('[1]Obračun ukupnog plasmana lige'!F22)=TRUE,'[1]Obračun ukupnog plasmana lige'!F22,"")</f>
        <v/>
      </c>
      <c r="G27" s="23" t="str">
        <f>IF(ISNUMBER('[1]Obračun ukupnog plasmana lige'!G22)=TRUE,'[1]Obračun ukupnog plasmana lige'!G22,"")</f>
        <v/>
      </c>
      <c r="H27" s="24" t="str">
        <f>IF(ISNUMBER('[1]Obračun ukupnog plasmana lige'!H22)=TRUE,'[1]Obračun ukupnog plasmana lige'!H22,"")</f>
        <v/>
      </c>
      <c r="I27" s="22" t="str">
        <f>IF(ISNUMBER('[1]Obračun ukupnog plasmana lige'!I22)=TRUE,'[1]Obračun ukupnog plasmana lige'!I22,"")</f>
        <v/>
      </c>
      <c r="J27" s="23" t="str">
        <f>IF(ISNUMBER('[1]Obračun ukupnog plasmana lige'!J22)=TRUE,'[1]Obračun ukupnog plasmana lige'!J22,"")</f>
        <v/>
      </c>
      <c r="K27" s="24" t="str">
        <f>IF(ISNUMBER('[1]Obračun ukupnog plasmana lige'!K22)=TRUE,'[1]Obračun ukupnog plasmana lige'!K22,"")</f>
        <v/>
      </c>
      <c r="L27" s="22" t="str">
        <f>IF(ISNUMBER('[1]Obračun ukupnog plasmana lige'!L22)=TRUE,'[1]Obračun ukupnog plasmana lige'!L22,"")</f>
        <v/>
      </c>
      <c r="M27" s="23" t="str">
        <f>IF(ISNUMBER('[1]Obračun ukupnog plasmana lige'!M22)=TRUE,'[1]Obračun ukupnog plasmana lige'!M22,"")</f>
        <v/>
      </c>
      <c r="N27" s="24" t="str">
        <f>IF(ISNUMBER('[1]Obračun ukupnog plasmana lige'!N22)=TRUE,'[1]Obračun ukupnog plasmana lige'!N22,"")</f>
        <v/>
      </c>
      <c r="O27" s="22" t="str">
        <f>IF(ISNUMBER('[1]Obračun ukupnog plasmana lige'!O22)=TRUE,'[1]Obračun ukupnog plasmana lige'!O22,"")</f>
        <v/>
      </c>
      <c r="P27" s="23" t="str">
        <f>IF(ISNUMBER('[1]Obračun ukupnog plasmana lige'!P22)=TRUE,'[1]Obračun ukupnog plasmana lige'!P22,"")</f>
        <v/>
      </c>
      <c r="Q27" s="25" t="str">
        <f>IF(ISNUMBER('[1]Obračun ukupnog plasmana lige'!Q22)=TRUE,'[1]Obračun ukupnog plasmana lige'!Q22,"")</f>
        <v/>
      </c>
      <c r="R27" s="26" t="str">
        <f>IF(ISNUMBER('[1]Obračun ukupnog plasmana lige'!R22)=TRUE,'[1]Obračun ukupnog plasmana lige'!R22,"")</f>
        <v/>
      </c>
    </row>
    <row r="28" spans="1:18" ht="23.25" customHeight="1" thickBot="1" x14ac:dyDescent="0.25">
      <c r="A28" s="27">
        <f>IF(ISTEXT(B28)=TRUE,18,"")</f>
        <v>18</v>
      </c>
      <c r="B28" s="28" t="str">
        <f>IF(ISTEXT('[1]Obračun ukupnog plasmana lige'!B23)=TRUE,'[1]Obračun ukupnog plasmana lige'!B23,"")</f>
        <v/>
      </c>
      <c r="C28" s="29" t="str">
        <f>IF(ISNUMBER('[1]Obračun ukupnog plasmana lige'!C23)=TRUE,'[1]Obračun ukupnog plasmana lige'!C23,"")</f>
        <v/>
      </c>
      <c r="D28" s="30" t="str">
        <f>IF(ISNUMBER('[1]Obračun ukupnog plasmana lige'!D23)=TRUE,'[1]Obračun ukupnog plasmana lige'!D23,"")</f>
        <v/>
      </c>
      <c r="E28" s="31" t="str">
        <f>IF(ISNUMBER('[1]Obračun ukupnog plasmana lige'!E23)=TRUE,'[1]Obračun ukupnog plasmana lige'!E23,"")</f>
        <v/>
      </c>
      <c r="F28" s="29" t="str">
        <f>IF(ISNUMBER('[1]Obračun ukupnog plasmana lige'!F23)=TRUE,'[1]Obračun ukupnog plasmana lige'!F23,"")</f>
        <v/>
      </c>
      <c r="G28" s="30" t="str">
        <f>IF(ISNUMBER('[1]Obračun ukupnog plasmana lige'!G23)=TRUE,'[1]Obračun ukupnog plasmana lige'!G23,"")</f>
        <v/>
      </c>
      <c r="H28" s="31" t="str">
        <f>IF(ISNUMBER('[1]Obračun ukupnog plasmana lige'!H23)=TRUE,'[1]Obračun ukupnog plasmana lige'!H23,"")</f>
        <v/>
      </c>
      <c r="I28" s="29" t="str">
        <f>IF(ISNUMBER('[1]Obračun ukupnog plasmana lige'!I23)=TRUE,'[1]Obračun ukupnog plasmana lige'!I23,"")</f>
        <v/>
      </c>
      <c r="J28" s="30" t="str">
        <f>IF(ISNUMBER('[1]Obračun ukupnog plasmana lige'!J23)=TRUE,'[1]Obračun ukupnog plasmana lige'!J23,"")</f>
        <v/>
      </c>
      <c r="K28" s="31" t="str">
        <f>IF(ISNUMBER('[1]Obračun ukupnog plasmana lige'!K23)=TRUE,'[1]Obračun ukupnog plasmana lige'!K23,"")</f>
        <v/>
      </c>
      <c r="L28" s="29" t="str">
        <f>IF(ISNUMBER('[1]Obračun ukupnog plasmana lige'!L23)=TRUE,'[1]Obračun ukupnog plasmana lige'!L23,"")</f>
        <v/>
      </c>
      <c r="M28" s="30" t="str">
        <f>IF(ISNUMBER('[1]Obračun ukupnog plasmana lige'!M23)=TRUE,'[1]Obračun ukupnog plasmana lige'!M23,"")</f>
        <v/>
      </c>
      <c r="N28" s="31" t="str">
        <f>IF(ISNUMBER('[1]Obračun ukupnog plasmana lige'!N23)=TRUE,'[1]Obračun ukupnog plasmana lige'!N23,"")</f>
        <v/>
      </c>
      <c r="O28" s="29" t="str">
        <f>IF(ISNUMBER('[1]Obračun ukupnog plasmana lige'!O23)=TRUE,'[1]Obračun ukupnog plasmana lige'!O23,"")</f>
        <v/>
      </c>
      <c r="P28" s="30" t="str">
        <f>IF(ISNUMBER('[1]Obračun ukupnog plasmana lige'!P23)=TRUE,'[1]Obračun ukupnog plasmana lige'!P23,"")</f>
        <v/>
      </c>
      <c r="Q28" s="32" t="str">
        <f>IF(ISNUMBER('[1]Obračun ukupnog plasmana lige'!Q23)=TRUE,'[1]Obračun ukupnog plasmana lige'!Q23,"")</f>
        <v/>
      </c>
      <c r="R28" s="33" t="str">
        <f>IF(ISNUMBER('[1]Obračun ukupnog plasmana lige'!R23)=TRUE,'[1]Obračun ukupnog plasmana lige'!R23,"")</f>
        <v/>
      </c>
    </row>
    <row r="29" spans="1:18" ht="15.75" thickTop="1" x14ac:dyDescent="0.2"/>
  </sheetData>
  <sheetProtection password="C7E2" sheet="1"/>
  <mergeCells count="13">
    <mergeCell ref="F8:H8"/>
    <mergeCell ref="I8:K8"/>
    <mergeCell ref="L8:N8"/>
    <mergeCell ref="A1:R1"/>
    <mergeCell ref="A4:R4"/>
    <mergeCell ref="A7:A9"/>
    <mergeCell ref="B7:B9"/>
    <mergeCell ref="C7:E7"/>
    <mergeCell ref="F7:H7"/>
    <mergeCell ref="I7:K7"/>
    <mergeCell ref="L7:N7"/>
    <mergeCell ref="O7:R8"/>
    <mergeCell ref="C8:E8"/>
  </mergeCells>
  <printOptions horizontalCentered="1"/>
  <pageMargins left="0.78740157480314965" right="0.78740157480314965" top="0.78740157480314965" bottom="0.62992125984251968" header="3.8188976377952759" footer="0.27559055118110237"/>
  <pageSetup paperSize="9" scale="76" orientation="landscape" horizontalDpi="300" r:id="rId1"/>
  <headerFooter alignWithMargins="0">
    <oddHeader>&amp;C&amp;G</oddHeader>
    <oddFooter>&amp;C&amp;14Program za izračun rezultata i provođenje natjecanja u disciplini Lov šarana&amp;R&amp;D  &amp;T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Dnevnik natjecanja</vt:lpstr>
      <vt:lpstr>Proglašenje rezultata</vt:lpstr>
      <vt:lpstr>Zbirni plasman lige</vt:lpstr>
      <vt:lpstr>'Zbirni plasman lige'!Podrucje_ispisa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2026-07-02T09:36:08Z</dcterms:modified>
</cp:coreProperties>
</file>